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10" yWindow="135" windowWidth="16605" windowHeight="8265"/>
  </bookViews>
  <sheets>
    <sheet name="$ Summary" sheetId="1" r:id="rId1"/>
    <sheet name="Tshirts" sheetId="2" r:id="rId2"/>
    <sheet name="Tickets" sheetId="3" r:id="rId3"/>
    <sheet name="IncExp" sheetId="4" r:id="rId4"/>
    <sheet name="Exp Record" sheetId="5" r:id="rId5"/>
    <sheet name="Funds Detail" sheetId="6" r:id="rId6"/>
    <sheet name="CCs" sheetId="7" r:id="rId7"/>
    <sheet name="Extra Tkts" sheetId="8" r:id="rId8"/>
    <sheet name="Sheet1" sheetId="9" r:id="rId9"/>
  </sheets>
  <definedNames>
    <definedName name="_xlnm.Print_Area" localSheetId="0">'$ Summary'!$A$1:$S$63</definedName>
    <definedName name="_xlnm.Print_Area" localSheetId="5">'Funds Detail'!$A$1:$C$43</definedName>
    <definedName name="_xlnm.Print_Area" localSheetId="2">Tickets!$A$1:$Q$67</definedName>
    <definedName name="_xlnm.Print_Titles" localSheetId="0">'$ Summary'!$B:$B,'$ Summary'!$1:$1</definedName>
    <definedName name="_xlnm.Print_Titles" localSheetId="2">Tickets!$A:$A,Tickets!$1:$3</definedName>
  </definedNames>
  <calcPr calcId="125725"/>
</workbook>
</file>

<file path=xl/calcChain.xml><?xml version="1.0" encoding="utf-8"?>
<calcChain xmlns="http://schemas.openxmlformats.org/spreadsheetml/2006/main">
  <c r="J70" i="2"/>
  <c r="J64" l="1"/>
  <c r="J63"/>
  <c r="J47"/>
  <c r="J44" l="1"/>
  <c r="J29"/>
  <c r="J4"/>
  <c r="N46" i="1"/>
  <c r="J46"/>
  <c r="N41" l="1"/>
  <c r="J41"/>
  <c r="J42" i="2" l="1"/>
  <c r="Q67" i="3"/>
  <c r="P67"/>
  <c r="O67"/>
  <c r="N67"/>
  <c r="M67"/>
  <c r="L67"/>
  <c r="K67"/>
  <c r="J67"/>
  <c r="I67"/>
  <c r="H67"/>
  <c r="G67"/>
  <c r="F67"/>
  <c r="E67"/>
  <c r="D67"/>
  <c r="L52" i="1"/>
  <c r="N3"/>
  <c r="J3"/>
  <c r="N43"/>
  <c r="J43"/>
  <c r="J42"/>
  <c r="N28"/>
  <c r="J28"/>
  <c r="J81" i="2"/>
  <c r="J80"/>
  <c r="J79"/>
  <c r="J78"/>
  <c r="J77"/>
  <c r="J76"/>
  <c r="J75"/>
  <c r="J74"/>
  <c r="J73"/>
  <c r="J72"/>
  <c r="I82"/>
  <c r="H82"/>
  <c r="G82"/>
  <c r="F82"/>
  <c r="E82"/>
  <c r="D82"/>
  <c r="J68"/>
  <c r="J62"/>
  <c r="J61"/>
  <c r="J60"/>
  <c r="J59"/>
  <c r="J58"/>
  <c r="J57"/>
  <c r="J56"/>
  <c r="J55"/>
  <c r="J54"/>
  <c r="J53"/>
  <c r="J52"/>
  <c r="J51"/>
  <c r="J50"/>
  <c r="J49"/>
  <c r="J48"/>
  <c r="J46"/>
  <c r="J45"/>
  <c r="J43"/>
  <c r="J41"/>
  <c r="J40"/>
  <c r="J39"/>
  <c r="J38"/>
  <c r="J37"/>
  <c r="J36"/>
  <c r="J35"/>
  <c r="J34"/>
  <c r="J33"/>
  <c r="J32"/>
  <c r="J31"/>
  <c r="J30"/>
  <c r="J28"/>
  <c r="J27"/>
  <c r="J26"/>
  <c r="J25"/>
  <c r="J24"/>
  <c r="J23"/>
  <c r="J22"/>
  <c r="J21"/>
  <c r="J20"/>
  <c r="J19"/>
  <c r="J18"/>
  <c r="J17"/>
  <c r="J16"/>
  <c r="J15"/>
  <c r="J14"/>
  <c r="J13"/>
  <c r="J12"/>
  <c r="J11"/>
  <c r="J10"/>
  <c r="J9"/>
  <c r="J8"/>
  <c r="J7"/>
  <c r="J6"/>
  <c r="J5"/>
  <c r="J3"/>
  <c r="N6" i="1"/>
  <c r="J6"/>
  <c r="N22"/>
  <c r="J22"/>
  <c r="N42"/>
  <c r="N45"/>
  <c r="J45"/>
  <c r="N26"/>
  <c r="J26"/>
  <c r="N13"/>
  <c r="J13"/>
  <c r="J82" i="2" l="1"/>
  <c r="N30" i="1"/>
  <c r="J30"/>
  <c r="N36"/>
  <c r="J36"/>
  <c r="N16"/>
  <c r="J16"/>
  <c r="N27"/>
  <c r="J27"/>
  <c r="N10" l="1"/>
  <c r="J10"/>
  <c r="J91"/>
  <c r="N20"/>
  <c r="J20"/>
  <c r="N8"/>
  <c r="J8"/>
  <c r="N19"/>
  <c r="N18"/>
  <c r="N11"/>
  <c r="J11"/>
  <c r="N5"/>
  <c r="J5"/>
  <c r="N24"/>
  <c r="J24"/>
  <c r="N23"/>
  <c r="J23"/>
  <c r="N48"/>
  <c r="J48"/>
  <c r="J18"/>
  <c r="N12"/>
  <c r="J12"/>
  <c r="N49"/>
  <c r="J49"/>
  <c r="J19"/>
  <c r="N55"/>
  <c r="N54"/>
  <c r="N53"/>
  <c r="N52"/>
  <c r="N51"/>
  <c r="N50"/>
  <c r="N47"/>
  <c r="N44"/>
  <c r="N40"/>
  <c r="N39"/>
  <c r="N38"/>
  <c r="N37"/>
  <c r="N35"/>
  <c r="N34"/>
  <c r="N33"/>
  <c r="N32"/>
  <c r="N31"/>
  <c r="N29"/>
  <c r="N25"/>
  <c r="N21"/>
  <c r="N17"/>
  <c r="N15"/>
  <c r="N14"/>
  <c r="N9"/>
  <c r="N7"/>
  <c r="N4"/>
  <c r="N2"/>
  <c r="J55"/>
  <c r="J54"/>
  <c r="J53"/>
  <c r="J52"/>
  <c r="J51"/>
  <c r="J50"/>
  <c r="J47"/>
  <c r="J44"/>
  <c r="J40"/>
  <c r="J39"/>
  <c r="J38"/>
  <c r="J37"/>
  <c r="J35"/>
  <c r="J34"/>
  <c r="J33"/>
  <c r="J32"/>
  <c r="J31"/>
  <c r="J29"/>
  <c r="J25"/>
  <c r="J21"/>
  <c r="J17"/>
  <c r="J15"/>
  <c r="J14"/>
  <c r="J9"/>
  <c r="J7"/>
  <c r="J4"/>
  <c r="J2"/>
  <c r="B22" i="4"/>
  <c r="B36"/>
  <c r="D99" i="5"/>
  <c r="B12" i="4"/>
  <c r="B59"/>
  <c r="B58"/>
  <c r="B52"/>
  <c r="B47"/>
  <c r="B17"/>
  <c r="B56"/>
  <c r="B55"/>
  <c r="B17" i="6"/>
  <c r="B61"/>
  <c r="B45" i="4"/>
  <c r="B42"/>
  <c r="B38"/>
  <c r="B26"/>
  <c r="B57"/>
  <c r="B41"/>
  <c r="B6"/>
  <c r="B64" l="1"/>
  <c r="B50"/>
  <c r="D33" i="5"/>
  <c r="F49" i="8"/>
  <c r="H49" s="1"/>
  <c r="F48"/>
  <c r="H48" s="1"/>
  <c r="G47"/>
  <c r="F47"/>
  <c r="G46"/>
  <c r="F46"/>
  <c r="F44"/>
  <c r="H44" s="1"/>
  <c r="F43"/>
  <c r="H43" s="1"/>
  <c r="F42"/>
  <c r="H42" s="1"/>
  <c r="F41"/>
  <c r="H41" s="1"/>
  <c r="F32"/>
  <c r="H32" s="1"/>
  <c r="F31"/>
  <c r="H31" s="1"/>
  <c r="G30"/>
  <c r="F30"/>
  <c r="G29"/>
  <c r="F29"/>
  <c r="F27"/>
  <c r="H27" s="1"/>
  <c r="F26"/>
  <c r="H26" s="1"/>
  <c r="F25"/>
  <c r="H25" s="1"/>
  <c r="F24"/>
  <c r="H24" s="1"/>
  <c r="H18"/>
  <c r="F14"/>
  <c r="F13"/>
  <c r="F12"/>
  <c r="F11"/>
  <c r="F9"/>
  <c r="F8"/>
  <c r="F7"/>
  <c r="F6"/>
  <c r="H6" s="1"/>
  <c r="H14"/>
  <c r="H13"/>
  <c r="G12"/>
  <c r="G11"/>
  <c r="H11" s="1"/>
  <c r="H9"/>
  <c r="H8"/>
  <c r="H7"/>
  <c r="B27" i="6"/>
  <c r="B5" i="4"/>
  <c r="C66" i="7"/>
  <c r="C50"/>
  <c r="C29"/>
  <c r="C26"/>
  <c r="C21"/>
  <c r="B42" i="6"/>
  <c r="B35"/>
  <c r="B37" s="1"/>
  <c r="B13"/>
  <c r="B7"/>
  <c r="D10" i="5"/>
  <c r="D58"/>
  <c r="D48"/>
  <c r="D17"/>
  <c r="D31"/>
  <c r="D37" s="1"/>
  <c r="D93"/>
  <c r="D65"/>
  <c r="B8" i="4"/>
  <c r="N60" i="1"/>
  <c r="J60"/>
  <c r="B21" i="6" l="1"/>
  <c r="B18"/>
  <c r="H29" i="8"/>
  <c r="H34" s="1"/>
  <c r="H30"/>
  <c r="H46"/>
  <c r="B66" i="4"/>
  <c r="H47" i="8"/>
  <c r="H51" s="1"/>
  <c r="H12"/>
  <c r="H16" s="1"/>
  <c r="H20" s="1"/>
  <c r="B51" i="6"/>
  <c r="B54" s="1"/>
  <c r="C52" i="7"/>
  <c r="D101" i="5"/>
  <c r="B68" i="4"/>
  <c r="N62" i="1"/>
  <c r="N61"/>
  <c r="N59"/>
  <c r="N58"/>
  <c r="N57"/>
  <c r="N56"/>
  <c r="M63"/>
  <c r="I66" i="2"/>
  <c r="I69" s="1"/>
  <c r="H66"/>
  <c r="H69" s="1"/>
  <c r="G66"/>
  <c r="G69" s="1"/>
  <c r="F66"/>
  <c r="F69" s="1"/>
  <c r="E66"/>
  <c r="E69" s="1"/>
  <c r="D66"/>
  <c r="D69" s="1"/>
  <c r="J66"/>
  <c r="J69" s="1"/>
  <c r="H36" i="8" l="1"/>
  <c r="Q63" i="1"/>
  <c r="P63"/>
  <c r="O63"/>
  <c r="J61" l="1"/>
  <c r="J58"/>
  <c r="J59"/>
  <c r="J56"/>
  <c r="L63"/>
  <c r="I63"/>
  <c r="H63"/>
  <c r="G63"/>
  <c r="J57" l="1"/>
  <c r="J63" l="1"/>
  <c r="K63"/>
  <c r="N63" s="1"/>
</calcChain>
</file>

<file path=xl/sharedStrings.xml><?xml version="1.0" encoding="utf-8"?>
<sst xmlns="http://schemas.openxmlformats.org/spreadsheetml/2006/main" count="1529" uniqueCount="776">
  <si>
    <t>Reg.Rcvd</t>
  </si>
  <si>
    <t>Church/Group Name</t>
  </si>
  <si>
    <t>City</t>
  </si>
  <si>
    <t>State</t>
  </si>
  <si>
    <t>Group Leaders</t>
  </si>
  <si>
    <t>Leaders Phone</t>
  </si>
  <si>
    <t>Adults</t>
  </si>
  <si>
    <t>Youth</t>
  </si>
  <si>
    <t>Kids</t>
  </si>
  <si>
    <t>Total</t>
  </si>
  <si>
    <t>Total Due</t>
  </si>
  <si>
    <t>PrePaid</t>
  </si>
  <si>
    <t>Due</t>
  </si>
  <si>
    <t>Notes</t>
  </si>
  <si>
    <t>Jubilee Ministries</t>
  </si>
  <si>
    <t>Locust Grove</t>
  </si>
  <si>
    <t>OK</t>
  </si>
  <si>
    <t>Roberts family</t>
  </si>
  <si>
    <t>Pawnee</t>
  </si>
  <si>
    <t>Travis &amp; Hope Roberts</t>
  </si>
  <si>
    <t>918.225.8929</t>
  </si>
  <si>
    <t>Joyful Harvest</t>
  </si>
  <si>
    <t>Topeka</t>
  </si>
  <si>
    <t>KS</t>
  </si>
  <si>
    <t>KY</t>
  </si>
  <si>
    <t>Davis Holder</t>
  </si>
  <si>
    <t>Branson</t>
  </si>
  <si>
    <t>MO</t>
  </si>
  <si>
    <t>Phillips family</t>
  </si>
  <si>
    <t>Spencer</t>
  </si>
  <si>
    <t>IA</t>
  </si>
  <si>
    <t>Living Word Outreach Min.</t>
  </si>
  <si>
    <t>Tabernacle of Praise</t>
  </si>
  <si>
    <t>Henryetta</t>
  </si>
  <si>
    <t>Cornerstone World Outreach</t>
  </si>
  <si>
    <t>Sioux City</t>
  </si>
  <si>
    <t>Fresh Fire Outreach</t>
  </si>
  <si>
    <t>Shawnee</t>
  </si>
  <si>
    <t>Totals</t>
  </si>
  <si>
    <t>Go Ministries</t>
  </si>
  <si>
    <t>Faith Community Church</t>
  </si>
  <si>
    <t>Whitefield</t>
  </si>
  <si>
    <t>Faith Builders Family Church</t>
  </si>
  <si>
    <t>Rogers</t>
  </si>
  <si>
    <t>AR</t>
  </si>
  <si>
    <t>Lance &amp; Lisa Meador</t>
  </si>
  <si>
    <t>Greater Vision</t>
  </si>
  <si>
    <t>Perkins</t>
  </si>
  <si>
    <t>Lighthouse Assy of God</t>
  </si>
  <si>
    <t>Muskogee</t>
  </si>
  <si>
    <t>Alma</t>
  </si>
  <si>
    <t>Hugoton</t>
  </si>
  <si>
    <t>My Father's House</t>
  </si>
  <si>
    <t>New Life Church</t>
  </si>
  <si>
    <t>Caddo Mills</t>
  </si>
  <si>
    <t>TX</t>
  </si>
  <si>
    <t>Broken Arrow</t>
  </si>
  <si>
    <t>OH</t>
  </si>
  <si>
    <t>Don VanFossen</t>
  </si>
  <si>
    <t>Spirit &amp; Truth Fellowship</t>
  </si>
  <si>
    <t>Gretchen Evatt</t>
  </si>
  <si>
    <t>Faith Life Fellowship</t>
  </si>
  <si>
    <t>Bentonville</t>
  </si>
  <si>
    <t>Word of Faith Dominion</t>
  </si>
  <si>
    <t>Lake Mills</t>
  </si>
  <si>
    <t>Denham Springs</t>
  </si>
  <si>
    <t>LA</t>
  </si>
  <si>
    <t>Walk on the Water Faith Church</t>
  </si>
  <si>
    <t>Osage Beach</t>
  </si>
  <si>
    <t>Collinsville</t>
  </si>
  <si>
    <t>MS</t>
  </si>
  <si>
    <t>Midwest City</t>
  </si>
  <si>
    <t>Faith Family Church</t>
  </si>
  <si>
    <t>El Reno</t>
  </si>
  <si>
    <t>Waterloo Worship Center</t>
  </si>
  <si>
    <t>Waterloo</t>
  </si>
  <si>
    <t>Cornerstone Church</t>
  </si>
  <si>
    <t>Leavenworth</t>
  </si>
  <si>
    <t>?</t>
  </si>
  <si>
    <t>Family Worship Center</t>
  </si>
  <si>
    <t>Columbia</t>
  </si>
  <si>
    <t>Glorious Light</t>
  </si>
  <si>
    <t>Tulsa</t>
  </si>
  <si>
    <t>Healing Waters</t>
  </si>
  <si>
    <t>Alabaster</t>
  </si>
  <si>
    <t>IL</t>
  </si>
  <si>
    <t>Tea</t>
  </si>
  <si>
    <t>SD</t>
  </si>
  <si>
    <t>Ruth Waldner</t>
  </si>
  <si>
    <t>Cyril</t>
  </si>
  <si>
    <t>Fairview Hgts</t>
  </si>
  <si>
    <t>Victory Church</t>
  </si>
  <si>
    <t>Bartlesville</t>
  </si>
  <si>
    <t>Arena Cowboy Church</t>
  </si>
  <si>
    <t>Maybes</t>
  </si>
  <si>
    <t>Family Life Outreach Center</t>
  </si>
  <si>
    <t>Marshall</t>
  </si>
  <si>
    <t>Pastor Geno Munds</t>
  </si>
  <si>
    <t>903.742.5636</t>
  </si>
  <si>
    <t>Gum Springs Comm. Church</t>
  </si>
  <si>
    <t>Gore</t>
  </si>
  <si>
    <t>Ken &amp; Haley Byrd</t>
  </si>
  <si>
    <t>918-773-3060</t>
  </si>
  <si>
    <t>Jasper Christian Center</t>
  </si>
  <si>
    <t>Jasper</t>
  </si>
  <si>
    <t>AL</t>
  </si>
  <si>
    <t>205-221-1747</t>
  </si>
  <si>
    <t>Jeremiah &amp; Averill Johnson</t>
  </si>
  <si>
    <t>Living Word Church</t>
  </si>
  <si>
    <t>Parkersburg</t>
  </si>
  <si>
    <t>WV</t>
  </si>
  <si>
    <t>Chris &amp; Chantay Pugh</t>
  </si>
  <si>
    <t>304-485-9778</t>
  </si>
  <si>
    <t>Montgomery Faith Fellowship</t>
  </si>
  <si>
    <t>Gaithersburg</t>
  </si>
  <si>
    <t>MD</t>
  </si>
  <si>
    <t>Pastor John Wenck, Jr.</t>
  </si>
  <si>
    <t>301.330.8521</t>
  </si>
  <si>
    <t>New Dimensions</t>
  </si>
  <si>
    <t>Yukon</t>
  </si>
  <si>
    <t>New Life Fellowship</t>
  </si>
  <si>
    <t>OKC</t>
  </si>
  <si>
    <t>Vicki Tolbert</t>
  </si>
  <si>
    <t>405.682.6466</t>
  </si>
  <si>
    <t>Word Fellowship Church</t>
  </si>
  <si>
    <t>Appleton</t>
  </si>
  <si>
    <t>MN</t>
  </si>
  <si>
    <t>Chad &amp; Cindy Syltie</t>
  </si>
  <si>
    <t>320.289.2736</t>
  </si>
  <si>
    <t>Steve Yoder family</t>
  </si>
  <si>
    <t>Uniontown</t>
  </si>
  <si>
    <t>Steve Yoder</t>
  </si>
  <si>
    <t>330.268.2617</t>
  </si>
  <si>
    <t>Brim family</t>
  </si>
  <si>
    <t>Loflands</t>
  </si>
  <si>
    <t>None</t>
  </si>
  <si>
    <t>No</t>
  </si>
  <si>
    <t>Hutton Ministries, Larry</t>
  </si>
  <si>
    <t>Rm List</t>
  </si>
  <si>
    <t>Lawton</t>
  </si>
  <si>
    <t>1-King w/sofa, 1 refr.</t>
  </si>
  <si>
    <t>King</t>
  </si>
  <si>
    <t>Rlwy</t>
  </si>
  <si>
    <t>+ 2 refr.</t>
  </si>
  <si>
    <t>Fellowship of Living Faith</t>
  </si>
  <si>
    <t>Dbl</t>
  </si>
  <si>
    <t>Clarke family</t>
  </si>
  <si>
    <t>Faith Life Church</t>
  </si>
  <si>
    <t>Generation Church</t>
  </si>
  <si>
    <t>Mauldin, Tyson</t>
  </si>
  <si>
    <t>Tshirts</t>
  </si>
  <si>
    <t>Sm</t>
  </si>
  <si>
    <t>Med</t>
  </si>
  <si>
    <t>Lrg</t>
  </si>
  <si>
    <t>XL</t>
  </si>
  <si>
    <t>2X</t>
  </si>
  <si>
    <t>3X</t>
  </si>
  <si>
    <t>Adm</t>
  </si>
  <si>
    <t>Catered Meals</t>
  </si>
  <si>
    <t>Mon</t>
  </si>
  <si>
    <t>Wed</t>
  </si>
  <si>
    <t>Thur</t>
  </si>
  <si>
    <t>Dixie</t>
  </si>
  <si>
    <t>Meal</t>
  </si>
  <si>
    <t>Lunch</t>
  </si>
  <si>
    <t>Dinner</t>
  </si>
  <si>
    <t>Adult</t>
  </si>
  <si>
    <t>Child</t>
  </si>
  <si>
    <t>Tickets</t>
  </si>
  <si>
    <t>Silver Dollar City</t>
  </si>
  <si>
    <t>White Water</t>
  </si>
  <si>
    <t>Admission</t>
  </si>
  <si>
    <t>Volunteer</t>
  </si>
  <si>
    <t>Mauldin, Tyson &amp; Brock</t>
  </si>
  <si>
    <t>Income &amp; Expense Report</t>
  </si>
  <si>
    <t>Income</t>
  </si>
  <si>
    <t>Amount</t>
  </si>
  <si>
    <t>Registrations</t>
  </si>
  <si>
    <t>Addl ticket sales</t>
  </si>
  <si>
    <t>Merchandise Sales</t>
  </si>
  <si>
    <t>Offerings</t>
  </si>
  <si>
    <t>Total Income</t>
  </si>
  <si>
    <t>Expenses</t>
  </si>
  <si>
    <t>Advertising</t>
  </si>
  <si>
    <t>BBM</t>
  </si>
  <si>
    <t>Postage on packets sent</t>
  </si>
  <si>
    <t>Facility Expenses</t>
  </si>
  <si>
    <t>Tri-Lakes Center</t>
  </si>
  <si>
    <t>Facility rental</t>
  </si>
  <si>
    <t>All Occasions</t>
  </si>
  <si>
    <t>Rental of tables &amp; chairs</t>
  </si>
  <si>
    <t>Product Expenses</t>
  </si>
  <si>
    <t>Wristbands w/ a Message</t>
  </si>
  <si>
    <t>Wristbands</t>
  </si>
  <si>
    <t>Jak Prints</t>
  </si>
  <si>
    <t>All-Print Promotions</t>
  </si>
  <si>
    <t>Speaker Expenses</t>
  </si>
  <si>
    <t>Travel expenses</t>
  </si>
  <si>
    <t>Honorarium</t>
  </si>
  <si>
    <t>Steve Munds</t>
  </si>
  <si>
    <t>Enterprise Leasing</t>
  </si>
  <si>
    <t>Jeremy Pearsons</t>
  </si>
  <si>
    <t>Chip Brim</t>
  </si>
  <si>
    <t>Lanyards 4 Less</t>
  </si>
  <si>
    <t>Lanyards &amp; nametags</t>
  </si>
  <si>
    <t>Linear Graphics</t>
  </si>
  <si>
    <t>HFEC</t>
  </si>
  <si>
    <t>Exclusive time at White Water</t>
  </si>
  <si>
    <t>Dixie Stampede</t>
  </si>
  <si>
    <t>Honeysuckle Inn</t>
  </si>
  <si>
    <t>Hotel rooms</t>
  </si>
  <si>
    <t>Papa Johns</t>
  </si>
  <si>
    <t>CocaCola, WalMart</t>
  </si>
  <si>
    <t>Party Magic</t>
  </si>
  <si>
    <t>Tablecloths</t>
  </si>
  <si>
    <t>Cash</t>
  </si>
  <si>
    <t>Talent show prizes</t>
  </si>
  <si>
    <t>Adam Phillippi award</t>
  </si>
  <si>
    <t>WalMart</t>
  </si>
  <si>
    <t>Misc Expenses</t>
  </si>
  <si>
    <t>Contract labor</t>
  </si>
  <si>
    <t>Meals for Go &amp; workers-prep,setup,teardown</t>
  </si>
  <si>
    <t>Best Buy</t>
  </si>
  <si>
    <t>Loyds Electric</t>
  </si>
  <si>
    <t>Uhaul</t>
  </si>
  <si>
    <t>Randy &amp; Sue Lofland</t>
  </si>
  <si>
    <t>Total Expenses</t>
  </si>
  <si>
    <t>Income Less Expenses</t>
  </si>
  <si>
    <t>Net Profit</t>
  </si>
  <si>
    <t>Book &amp; Tape Sales</t>
  </si>
  <si>
    <t>C4C Youth Rally 2011</t>
  </si>
  <si>
    <t>C4C Youth Rally Expense Record</t>
  </si>
  <si>
    <t>Ref./#</t>
  </si>
  <si>
    <t>Vendor</t>
  </si>
  <si>
    <t>Date</t>
  </si>
  <si>
    <t>For</t>
  </si>
  <si>
    <t>Transfers to BBM</t>
  </si>
  <si>
    <t>Transfer</t>
  </si>
  <si>
    <t>UPS</t>
  </si>
  <si>
    <t>Credit Card Charges</t>
  </si>
  <si>
    <t>BBM CC</t>
  </si>
  <si>
    <t>C4C CC</t>
  </si>
  <si>
    <t>Plastic tablecloths</t>
  </si>
  <si>
    <t>Checks written by accounting dept.</t>
  </si>
  <si>
    <t>Deposit on hotel rooms</t>
  </si>
  <si>
    <t>Ozarks Coca Cola</t>
  </si>
  <si>
    <t>Carl Toering</t>
  </si>
  <si>
    <t>PenMac</t>
  </si>
  <si>
    <t xml:space="preserve">Checks given to Sue </t>
  </si>
  <si>
    <t>Subway</t>
  </si>
  <si>
    <t>Speaker Honorarium</t>
  </si>
  <si>
    <t>Camp Tshirts</t>
  </si>
  <si>
    <t>Checks written to date</t>
  </si>
  <si>
    <t>Talent show prizes-$500, $250, &amp; $100</t>
  </si>
  <si>
    <t>Postage for reg.pkts-transferred to BBM</t>
  </si>
  <si>
    <t>Gifts for Theater staff</t>
  </si>
  <si>
    <t>Jane, Larry, Jeremy &amp; Duke - $100 each</t>
  </si>
  <si>
    <t xml:space="preserve">All Occasions </t>
  </si>
  <si>
    <t>Zane Morris</t>
  </si>
  <si>
    <t>Lockers-Prop for team message</t>
  </si>
  <si>
    <t>Charlies Café</t>
  </si>
  <si>
    <t>Dinner for workers-loading</t>
  </si>
  <si>
    <t>Food for speakers rooms</t>
  </si>
  <si>
    <t>Bottled water for dance</t>
  </si>
  <si>
    <t>Pop &amp; water for meals, workers, &amp; speakers rooms</t>
  </si>
  <si>
    <t>Drama &amp; Music team Honorarium</t>
  </si>
  <si>
    <t>Taylor Brim</t>
  </si>
  <si>
    <t>Worker-Product table</t>
  </si>
  <si>
    <t>Sarah Lofland</t>
  </si>
  <si>
    <t>Worker-video director</t>
  </si>
  <si>
    <t>Tee Helsel</t>
  </si>
  <si>
    <t>Reimburse-speaker gifts for Steve &amp; Jeremy</t>
  </si>
  <si>
    <t>Hotel rooms for attendees</t>
  </si>
  <si>
    <t>I am Anointed Tshirts-Blue &amp; Lime-48 ea.</t>
  </si>
  <si>
    <t>J America</t>
  </si>
  <si>
    <t>Truck rental</t>
  </si>
  <si>
    <t>Reminder Band.com</t>
  </si>
  <si>
    <t>Golden Corral</t>
  </si>
  <si>
    <t>Deposit on Dinner show for 7/28</t>
  </si>
  <si>
    <t>600 tickets for Dinner show 7/28</t>
  </si>
  <si>
    <t>Staples</t>
  </si>
  <si>
    <t>Cord</t>
  </si>
  <si>
    <t>Connectors</t>
  </si>
  <si>
    <t>Speakers for speakers room</t>
  </si>
  <si>
    <t>Chilis</t>
  </si>
  <si>
    <t>Dinner while picking up supplies</t>
  </si>
  <si>
    <t>GoPro camera, mount, hard drive</t>
  </si>
  <si>
    <t>Panera Bread</t>
  </si>
  <si>
    <t>Lunch-setup day</t>
  </si>
  <si>
    <t>Dairy Queen</t>
  </si>
  <si>
    <t>Supper-Go, staff, &amp; volunteers</t>
  </si>
  <si>
    <t>Lunch-Go, staff, &amp; volunteers</t>
  </si>
  <si>
    <t>Supper-Staff</t>
  </si>
  <si>
    <t>Freddys</t>
  </si>
  <si>
    <t>Dinner after unloading</t>
  </si>
  <si>
    <t>BBM Tech Dept CC 4766 (Randy)</t>
  </si>
  <si>
    <t>C4C CC 4909 (Sue)</t>
  </si>
  <si>
    <t>C4C CC 1307 (Chip)</t>
  </si>
  <si>
    <t>Clicks Steak House</t>
  </si>
  <si>
    <t>Prime Time</t>
  </si>
  <si>
    <t>Fuel-youth rally planning meeting</t>
  </si>
  <si>
    <t>Flash drives</t>
  </si>
  <si>
    <t>Caseys</t>
  </si>
  <si>
    <t>C4C CC 7526 (Candace)</t>
  </si>
  <si>
    <t>White River Fish House</t>
  </si>
  <si>
    <t>Lunch-YR planning meeting</t>
  </si>
  <si>
    <t>Home Depot</t>
  </si>
  <si>
    <t>Play It Again Sports</t>
  </si>
  <si>
    <t>Johnny Macs Sporting Goods</t>
  </si>
  <si>
    <t>Game supplies</t>
  </si>
  <si>
    <t>Toys R Us</t>
  </si>
  <si>
    <t>Speaker basket supplies</t>
  </si>
  <si>
    <t>Kmart</t>
  </si>
  <si>
    <t>Speaker basket &amp; product table supplies</t>
  </si>
  <si>
    <t>Tyson Mauldin</t>
  </si>
  <si>
    <t>Hours working on youth rally - estimate</t>
  </si>
  <si>
    <t>Car rental for Go leaders - estimate</t>
  </si>
  <si>
    <t>Tshirts-ring face - estimate</t>
  </si>
  <si>
    <t>C4C Youth Rally</t>
  </si>
  <si>
    <t>Funds Received Detail</t>
  </si>
  <si>
    <t>Checks</t>
  </si>
  <si>
    <t>Coin</t>
  </si>
  <si>
    <t>Ccards</t>
  </si>
  <si>
    <t>Tshirt/Product Table Sales</t>
  </si>
  <si>
    <t>Gave to BJN to deposit 8/24</t>
  </si>
  <si>
    <t>Ran thru C4C Auth.net acct 8/19 -see list</t>
  </si>
  <si>
    <t>Addl Tickets Sales</t>
  </si>
  <si>
    <t>Registration Payments Received at Rally</t>
  </si>
  <si>
    <t>**Cash from Registration Funds used for Expenses</t>
  </si>
  <si>
    <t>Talent Show</t>
  </si>
  <si>
    <t>Talent Show prizes 7/29-500.00, 250.00 &amp; 100.00</t>
  </si>
  <si>
    <t>Deposits</t>
  </si>
  <si>
    <t>Checks received before rally-various deposit dates</t>
  </si>
  <si>
    <t>Offering</t>
  </si>
  <si>
    <t>Addl Tickets</t>
  </si>
  <si>
    <t>Merchandise</t>
  </si>
  <si>
    <t>Total cash &amp; checks deposited to C4C acct</t>
  </si>
  <si>
    <t>Various</t>
  </si>
  <si>
    <t>Total CCards ran thru C4C Auth.net account-see list</t>
  </si>
  <si>
    <t>Still to come in (credit card declined)</t>
  </si>
  <si>
    <t>Total Income (see Inc/Exp sheet)</t>
  </si>
  <si>
    <t>Credit Card Payments</t>
  </si>
  <si>
    <t>Name</t>
  </si>
  <si>
    <t>Card #</t>
  </si>
  <si>
    <t>Date Ran</t>
  </si>
  <si>
    <t>Account</t>
  </si>
  <si>
    <t>Registration Fees</t>
  </si>
  <si>
    <t>C4C</t>
  </si>
  <si>
    <t>Extra Ticket Sales</t>
  </si>
  <si>
    <t>Envs given to BJN-will be run by Cassie</t>
  </si>
  <si>
    <t>Merchandise Table</t>
  </si>
  <si>
    <t>Credit Card Payments Total</t>
  </si>
  <si>
    <t>Credit Card Deposits by Date</t>
  </si>
  <si>
    <t>Credit Card Deposits Total</t>
  </si>
  <si>
    <t>Leftover tickets</t>
  </si>
  <si>
    <t># of</t>
  </si>
  <si>
    <t>Deduct</t>
  </si>
  <si>
    <t>Qty</t>
  </si>
  <si>
    <t>Price</t>
  </si>
  <si>
    <t>Park</t>
  </si>
  <si>
    <t>Ticket</t>
  </si>
  <si>
    <t>Comps</t>
  </si>
  <si>
    <t>for Credit</t>
  </si>
  <si>
    <t>Each</t>
  </si>
  <si>
    <t>SDC</t>
  </si>
  <si>
    <t>Admin-Adult</t>
  </si>
  <si>
    <t>Admin-Child</t>
  </si>
  <si>
    <t>Meal-Adult</t>
  </si>
  <si>
    <t>Meal-Child</t>
  </si>
  <si>
    <t>WW</t>
  </si>
  <si>
    <t>Estimated Total Credit</t>
  </si>
  <si>
    <t>Reg. fee for Joshua Brady</t>
  </si>
  <si>
    <t>5 extra Dixie tickets</t>
  </si>
  <si>
    <t>Reg fee for Danielle Fixico</t>
  </si>
  <si>
    <t>Joyce Fixico</t>
  </si>
  <si>
    <t>2 extra Dixie tickets</t>
  </si>
  <si>
    <t>Caleb Seeger</t>
  </si>
  <si>
    <t>Reg. fee balance</t>
  </si>
  <si>
    <t>Peggy Kutz (w/Victory Church)</t>
  </si>
  <si>
    <t>Ala Carte tickets &amp; hotel</t>
  </si>
  <si>
    <t>DECLINED - need to call</t>
  </si>
  <si>
    <t>Marilyn Crawford (Flwshp of Liv Faith)</t>
  </si>
  <si>
    <t>Dallas Marshall (Cornerstone)</t>
  </si>
  <si>
    <t>Joyce Fixico (Lighthouse Assy)</t>
  </si>
  <si>
    <t>Paul Brady (A Glorious Church)</t>
  </si>
  <si>
    <t>Balance of reg fees</t>
  </si>
  <si>
    <t>Tim Schwoegler</t>
  </si>
  <si>
    <t>Balance of Ala Carte tickets</t>
  </si>
  <si>
    <t>Ran thru C4C Auth.net acct 8/2 -see list</t>
  </si>
  <si>
    <t>Gave to BJN to deposit 8/2</t>
  </si>
  <si>
    <t>Given to BJN to dep 8/2</t>
  </si>
  <si>
    <t>Gifts for theater staff</t>
  </si>
  <si>
    <t>Ran thru C4C Auth.net account 8/2-see list</t>
  </si>
  <si>
    <t>See explaination below</t>
  </si>
  <si>
    <t>Tri-Lakes</t>
  </si>
  <si>
    <t>**Cash used</t>
  </si>
  <si>
    <t>Actuals used</t>
  </si>
  <si>
    <t>HFEC Billing</t>
  </si>
  <si>
    <t>for Charge</t>
  </si>
  <si>
    <t>Total Charges</t>
  </si>
  <si>
    <t>Ticket Total</t>
  </si>
  <si>
    <t>Ticket Calculation</t>
  </si>
  <si>
    <t>Additional Tickets given but not used</t>
  </si>
  <si>
    <t>Estimated Balance Owed to HFEC</t>
  </si>
  <si>
    <t>Exclusive time/hour</t>
  </si>
  <si>
    <t>Taylor Brim &amp; Tee Helsel</t>
  </si>
  <si>
    <t>Labor</t>
  </si>
  <si>
    <t>Dinner show &amp; Dance Party</t>
  </si>
  <si>
    <t>BBM account used for Tshirt shipping</t>
  </si>
  <si>
    <t xml:space="preserve">Gas for rental truck </t>
  </si>
  <si>
    <t>Branson 1st Stop</t>
  </si>
  <si>
    <t>Labor-Carl Toering</t>
  </si>
  <si>
    <t>Jared Houle</t>
  </si>
  <si>
    <t>Tshirt &amp; Postcard design work</t>
  </si>
  <si>
    <t>Getty Images</t>
  </si>
  <si>
    <t>Download photo for postcard design-Jared</t>
  </si>
  <si>
    <t>Rapid Roberts</t>
  </si>
  <si>
    <t>Gas for rental truck</t>
  </si>
  <si>
    <t>Chip Brim-honorarium</t>
  </si>
  <si>
    <t>Randy &amp; Sue Lofland-bonus</t>
  </si>
  <si>
    <t>Void-honorarium done thru PR acct &amp; funds transfer</t>
  </si>
  <si>
    <t>Contract labor-addl hours over 40-15 @ $12/hr</t>
  </si>
  <si>
    <t>SD card for camera</t>
  </si>
  <si>
    <t>Camera carrying case &amp; strap - Israel tour</t>
  </si>
  <si>
    <t>Nakato-Springfield</t>
  </si>
  <si>
    <t>Meal while getting supplies for YR</t>
  </si>
  <si>
    <t>Referee shirts for games-YR</t>
  </si>
  <si>
    <t>Fuel -pick up supplies in Springfield-YR</t>
  </si>
  <si>
    <t>Game &amp; paint supplies-YR</t>
  </si>
  <si>
    <t>Fuel -pick up supplies-YR</t>
  </si>
  <si>
    <t>Offering Received 7/29/11</t>
  </si>
  <si>
    <t>Given to BJN to deposit 8/19</t>
  </si>
  <si>
    <t>Gift from C4C</t>
  </si>
  <si>
    <t>I am Anointed Tshirts</t>
  </si>
  <si>
    <t>Tshirts-ring face</t>
  </si>
  <si>
    <t>Track jackets</t>
  </si>
  <si>
    <t>Pop &amp; water for meals &amp; workers &amp; dance</t>
  </si>
  <si>
    <t>WalMart, ToysRUs, etc.</t>
  </si>
  <si>
    <t>B&amp;T Product Table Sales</t>
  </si>
  <si>
    <t>CCards</t>
  </si>
  <si>
    <t>Gave leftover product to Julie 8/23</t>
  </si>
  <si>
    <t>Declined-8/19 &amp; 8/24</t>
  </si>
  <si>
    <t>Ran thru C4C Auth.net acct 8/24 -see list</t>
  </si>
  <si>
    <t>8/19 &amp; 24</t>
  </si>
  <si>
    <t>Adam Phillipi Award</t>
  </si>
  <si>
    <t>Rotnei Clarke</t>
  </si>
  <si>
    <t>Ccard Total</t>
  </si>
  <si>
    <t>Total Sales</t>
  </si>
  <si>
    <t>Card declined-re-ran 8/19</t>
  </si>
  <si>
    <t>Rally Tshirts &amp; shipping</t>
  </si>
  <si>
    <t>Cash-Jason Shoutin</t>
  </si>
  <si>
    <t>Cash-Rotnei Clarke</t>
  </si>
  <si>
    <t>Staples, Loyds Electric</t>
  </si>
  <si>
    <t>Cord, connectors, speaker</t>
  </si>
  <si>
    <t>Camera, accessories, flash drives, SD card</t>
  </si>
  <si>
    <t>Subway,Papa Johns, etc.</t>
  </si>
  <si>
    <t>Billye Brim Ministries</t>
  </si>
  <si>
    <t>Expenses paid from Registration &amp; Product Table Cash</t>
  </si>
  <si>
    <t>Honorarium-Billye Brim</t>
  </si>
  <si>
    <t>Attendee Expenses.-Tickets, Hotel, meals, etc.</t>
  </si>
  <si>
    <t>Cash &amp; checks recvd at rally-deposited 8/</t>
  </si>
  <si>
    <t>Cash recd at rally less cash exps**-deposited 8/</t>
  </si>
  <si>
    <t>Checks received at rally-deposited 8/</t>
  </si>
  <si>
    <t>Checks &amp; Cash received at rally-deposited 8/</t>
  </si>
  <si>
    <t>Cash received at rally-deposited 8/</t>
  </si>
  <si>
    <t>Products</t>
  </si>
  <si>
    <t>Lunch w volunteers-head usher, food service</t>
  </si>
  <si>
    <t>Shirts, Wristbands, etc.</t>
  </si>
  <si>
    <t>Declines reran</t>
  </si>
  <si>
    <t>Still declined</t>
  </si>
  <si>
    <t>WalMart, Kmart,Chip</t>
  </si>
  <si>
    <t>Rental truck to transport supplies + fuel</t>
  </si>
  <si>
    <t>Carl Toering &amp; Tyson Mauldin (est.)</t>
  </si>
  <si>
    <t>Speaker baskets &amp; gifts (Candace &amp; Chip)</t>
  </si>
  <si>
    <t>Food &amp; Supplies for speaker rooms (Hope)</t>
  </si>
  <si>
    <t>Admission &amp; Meal tickets-SDC &amp; WW</t>
  </si>
  <si>
    <t>Refund-said he pd cash</t>
  </si>
  <si>
    <t>Refund for Caleb Seeger</t>
  </si>
  <si>
    <t>Rental car for Go Ministry leaders</t>
  </si>
  <si>
    <t>3 catered meals</t>
  </si>
  <si>
    <t>Foam footballs (credited-not correct product)</t>
  </si>
  <si>
    <t>Note: Cks 3804 &amp; 3805 used for non-youth rally exps.</t>
  </si>
  <si>
    <t>Download photo for partner card design</t>
  </si>
  <si>
    <t>Partner postcard-design work</t>
  </si>
  <si>
    <t>Lockers - for stage prop</t>
  </si>
  <si>
    <t>Design work-I am Anointed Tshirts</t>
  </si>
  <si>
    <t>Gifts for theater staff - $100 x 4</t>
  </si>
  <si>
    <t>Balance on camp shirts (refunded by vendor-donation)</t>
  </si>
  <si>
    <t>SDC &amp; White Water Tickets (bill recd late)</t>
  </si>
  <si>
    <t>Meals for attendees x 3 (invoices recd late)</t>
  </si>
  <si>
    <t>Gift for speaking (per Chip)</t>
  </si>
  <si>
    <t>Yearly Adam Phillipi award</t>
  </si>
  <si>
    <t>Cash-Talent Show winners</t>
  </si>
  <si>
    <t>Jason Shoutin (from GO)</t>
  </si>
  <si>
    <t>36 Track Jackets-Kelly green/gray</t>
  </si>
  <si>
    <t>36 Track Jackets-Red/smoke</t>
  </si>
  <si>
    <t xml:space="preserve">             Ck#'s 3807-3815 returned to BJN 11/8/11</t>
  </si>
  <si>
    <t>Community Freewill Baptist</t>
  </si>
  <si>
    <t>Kiefer</t>
  </si>
  <si>
    <t>Tommy &amp; Paula Ford</t>
  </si>
  <si>
    <t>918.629.5538</t>
  </si>
  <si>
    <t>Pd 7/23</t>
  </si>
  <si>
    <t>Yes</t>
  </si>
  <si>
    <t>New Group</t>
  </si>
  <si>
    <t>5/23-I emailed the pastor</t>
  </si>
  <si>
    <t>Sunday too</t>
  </si>
  <si>
    <t>A Glorious Church Fellowship</t>
  </si>
  <si>
    <t>Bastrop Christian Outreach Ctr</t>
  </si>
  <si>
    <t>Bastrop</t>
  </si>
  <si>
    <t>Cyril Assembly of God</t>
  </si>
  <si>
    <t>580-704-9379</t>
  </si>
  <si>
    <t>Domeny Family</t>
  </si>
  <si>
    <t>Robyn Domeny</t>
  </si>
  <si>
    <t>405-714-3546</t>
  </si>
  <si>
    <t>Family of Roberts family</t>
  </si>
  <si>
    <t>417-669-1704</t>
  </si>
  <si>
    <t>Holder Family</t>
  </si>
  <si>
    <t>Gamalial</t>
  </si>
  <si>
    <t>270-670-2499</t>
  </si>
  <si>
    <t>Audrianna Miller/Billie Salsbury</t>
  </si>
  <si>
    <t>785-806-7993</t>
  </si>
  <si>
    <t>918-285-6182</t>
  </si>
  <si>
    <t>Shaffer/Madelyn Ridgeway</t>
  </si>
  <si>
    <t>319-830-7470</t>
  </si>
  <si>
    <t>Steve/Kay Johnson</t>
  </si>
  <si>
    <t>641-590-1475</t>
  </si>
  <si>
    <t>Oasis Church</t>
  </si>
  <si>
    <t>Edmond</t>
  </si>
  <si>
    <t>Nathan &amp; Emily Phillips</t>
  </si>
  <si>
    <t>715-495-1902</t>
  </si>
  <si>
    <t>Volunteers-Wed-Fri only</t>
  </si>
  <si>
    <t>Williams family</t>
  </si>
  <si>
    <t>Hudson</t>
  </si>
  <si>
    <t>Julie Williams</t>
  </si>
  <si>
    <t>319-415-4723</t>
  </si>
  <si>
    <t>Activities only</t>
  </si>
  <si>
    <t>Sumner family</t>
  </si>
  <si>
    <t>Kathy Sumner</t>
  </si>
  <si>
    <t>785-633-5667</t>
  </si>
  <si>
    <t>Our Finest Hour</t>
  </si>
  <si>
    <t>Jennifer Zirkle</t>
  </si>
  <si>
    <t>New group</t>
  </si>
  <si>
    <t>Case family</t>
  </si>
  <si>
    <t>Mark/Julia Case</t>
  </si>
  <si>
    <t>Cerita Tweed</t>
  </si>
  <si>
    <t>Chelsea Jenkin</t>
  </si>
  <si>
    <t>918-440-1022</t>
  </si>
  <si>
    <t>Glory of God Worship Center</t>
  </si>
  <si>
    <t>Pastor Edith Carlin</t>
  </si>
  <si>
    <t>225-324-3120</t>
  </si>
  <si>
    <t>Eli &amp; Kelly Wenninger</t>
  </si>
  <si>
    <t>918-859-1617</t>
  </si>
  <si>
    <t>Need wheelchair rm</t>
  </si>
  <si>
    <t>Sarah Bjornstad</t>
  </si>
  <si>
    <t>479-856-9123</t>
  </si>
  <si>
    <t>Pastor Kanada Fortune/Angie Snodgrass</t>
  </si>
  <si>
    <t>405-922-5224</t>
  </si>
  <si>
    <t>Cross Family Church</t>
  </si>
  <si>
    <t>Longview</t>
  </si>
  <si>
    <t>Cheyanne, Ty Brady</t>
  </si>
  <si>
    <t>830-481-7130</t>
  </si>
  <si>
    <t>Used to be Texas Family Church</t>
  </si>
  <si>
    <t>Johnson Family</t>
  </si>
  <si>
    <t>Maple Grove</t>
  </si>
  <si>
    <t>Martha Johnson</t>
  </si>
  <si>
    <t>763-550-1417 hm</t>
  </si>
  <si>
    <t>Ruby Martin group (AGCF)</t>
  </si>
  <si>
    <t>Sand Springs</t>
  </si>
  <si>
    <t>Ruby Martin</t>
  </si>
  <si>
    <t>918-779-9034</t>
  </si>
  <si>
    <t>Amy Eakle</t>
  </si>
  <si>
    <t>918-759-7164</t>
  </si>
  <si>
    <t>601-850-3486</t>
  </si>
  <si>
    <t>Not staying w us</t>
  </si>
  <si>
    <t>Only SDC adm, 1 SDC meal, Dixie &amp; Tshirt</t>
  </si>
  <si>
    <t>Van Fossen family</t>
  </si>
  <si>
    <t>Strasburg</t>
  </si>
  <si>
    <t>330-275-2522</t>
  </si>
  <si>
    <t>Glenda McComack</t>
  </si>
  <si>
    <t>620-428-5883</t>
  </si>
  <si>
    <t>Sent summary &amp; check only</t>
  </si>
  <si>
    <t>No-I have ?s</t>
  </si>
  <si>
    <t>Pastor Lonnie,Cindy Meister</t>
  </si>
  <si>
    <t>712-363-2489</t>
  </si>
  <si>
    <t>New. 1st reg. recd.</t>
  </si>
  <si>
    <t>Genesis Fellowship</t>
  </si>
  <si>
    <t>Canyon Lake</t>
  </si>
  <si>
    <t>Michael Vought</t>
  </si>
  <si>
    <t>512-667-0533</t>
  </si>
  <si>
    <t>New group!</t>
  </si>
  <si>
    <t>Dawn Donald</t>
  </si>
  <si>
    <t>918-706-4685</t>
  </si>
  <si>
    <t>Glorious Way Church</t>
  </si>
  <si>
    <t>Houston</t>
  </si>
  <si>
    <t>713-560-7315</t>
  </si>
  <si>
    <t>Haven't been since '08</t>
  </si>
  <si>
    <t>Ben &amp; Joanie Piersiak</t>
  </si>
  <si>
    <t>New group (Frasiers new church)</t>
  </si>
  <si>
    <t>Nellgene paying-gave CC #</t>
  </si>
  <si>
    <t>Dallas Marshall</t>
  </si>
  <si>
    <t>Matt Thompson</t>
  </si>
  <si>
    <t>580-340-0495</t>
  </si>
  <si>
    <t>Rocky Clarke</t>
  </si>
  <si>
    <t>Coming? When?</t>
  </si>
  <si>
    <t>Pastor Michael Garner</t>
  </si>
  <si>
    <t>913-683-1840</t>
  </si>
  <si>
    <t>Pastor Chace Gordon</t>
  </si>
  <si>
    <t>712-203-1343</t>
  </si>
  <si>
    <t>Farrill Family</t>
  </si>
  <si>
    <t>Steve Farrill</t>
  </si>
  <si>
    <t>405-659-2157</t>
  </si>
  <si>
    <t>Pastor Sandra Wilkes</t>
  </si>
  <si>
    <t>405-919-2419</t>
  </si>
  <si>
    <t>Jon &amp; Diana Bouldin</t>
  </si>
  <si>
    <t>918-606-5369</t>
  </si>
  <si>
    <t>Ricky &amp; Amy Cox</t>
  </si>
  <si>
    <t>405-201-5899</t>
  </si>
  <si>
    <t>Josh Owen</t>
  </si>
  <si>
    <t>205-299-7144</t>
  </si>
  <si>
    <t>Larry Hutton</t>
  </si>
  <si>
    <t>918-906-5797</t>
  </si>
  <si>
    <t>Mikel &amp; Marcy Esterline</t>
  </si>
  <si>
    <t>918-348-6588</t>
  </si>
  <si>
    <t>David Rhoads</t>
  </si>
  <si>
    <t>405-324-9000</t>
  </si>
  <si>
    <t>Monty &amp; Jennifer Bruton</t>
  </si>
  <si>
    <t>903-456-1568</t>
  </si>
  <si>
    <t>Brad &amp; Ashley Burton</t>
  </si>
  <si>
    <t>918-852-8505</t>
  </si>
  <si>
    <t>Pastor Denise Menke</t>
  </si>
  <si>
    <t>618-789-2068</t>
  </si>
  <si>
    <t>Faith &amp; Wisdom Church</t>
  </si>
  <si>
    <t>Ben Russell</t>
  </si>
  <si>
    <t>417-380-2232</t>
  </si>
  <si>
    <t>Bartlett</t>
  </si>
  <si>
    <t>TN</t>
  </si>
  <si>
    <t>Pastor Toni Crews</t>
  </si>
  <si>
    <t>901-373-9500</t>
  </si>
  <si>
    <t>CenterPoint Church</t>
  </si>
  <si>
    <t>Benton</t>
  </si>
  <si>
    <t>Paige James</t>
  </si>
  <si>
    <t>I sent email 6/26</t>
  </si>
  <si>
    <t>Doug &amp; Theresa Smith</t>
  </si>
  <si>
    <t>512-629-2707</t>
  </si>
  <si>
    <t>local-may come to some-I emailed 6/27</t>
  </si>
  <si>
    <t>I sent email 6/27</t>
  </si>
  <si>
    <t>479-430-8981</t>
  </si>
  <si>
    <t>I called 6/27-left msg</t>
  </si>
  <si>
    <t>I emailed 6/27</t>
  </si>
  <si>
    <t>I sent email 6/26, replied 6/27</t>
  </si>
  <si>
    <t>I emailed 6/27, replied 6/27</t>
  </si>
  <si>
    <t>None-local</t>
  </si>
  <si>
    <t>417-234-4012</t>
  </si>
  <si>
    <t>Ozark</t>
  </si>
  <si>
    <t>417-818-4163</t>
  </si>
  <si>
    <t>Mary Dyke (&amp; Josie?)</t>
  </si>
  <si>
    <t>Yes+ 1 refrig.</t>
  </si>
  <si>
    <t>Mullins Family</t>
  </si>
  <si>
    <t>Christy Mullins</t>
  </si>
  <si>
    <t>new inquiry-I emailed 6/27</t>
  </si>
  <si>
    <t>I emailed &amp; replied 6/27</t>
  </si>
  <si>
    <t>Beyond Church (was LWRV)</t>
  </si>
  <si>
    <t>New inquiry-I emailed 6/27, replied 6/27-maybe next year</t>
  </si>
  <si>
    <t>I emailed 6/27, replied 6/28</t>
  </si>
  <si>
    <t>Eric &amp; Randi Unger</t>
  </si>
  <si>
    <t>randi.unger@familywc.org</t>
  </si>
  <si>
    <t>I sent email 6/27, replied 6/28</t>
  </si>
  <si>
    <t>405-613-5949</t>
  </si>
  <si>
    <t>918-284-2601</t>
  </si>
  <si>
    <t>James Road Church</t>
  </si>
  <si>
    <t>Delta City</t>
  </si>
  <si>
    <t>Casey Sorrels</t>
  </si>
  <si>
    <t>662-873-1116</t>
  </si>
  <si>
    <t>Want 1 Refrig. Need 3 Tshirts sizes &amp; 4 LR forms</t>
  </si>
  <si>
    <t>Crouch family</t>
  </si>
  <si>
    <t>Gilmer</t>
  </si>
  <si>
    <t>Julie Crouch</t>
  </si>
  <si>
    <t>903-235-9823</t>
  </si>
  <si>
    <t>Want room for Sat, Sun, &amp; Fri too-pay seperately</t>
  </si>
  <si>
    <t>Jane'ece Fourkiller</t>
  </si>
  <si>
    <t>No-I quessed</t>
  </si>
  <si>
    <t>Want adjoining rooms</t>
  </si>
  <si>
    <t>Patrick Garcia/Pastor Paul Roach</t>
  </si>
  <si>
    <t>479-644-0050</t>
  </si>
  <si>
    <t>Sophie Macey</t>
  </si>
  <si>
    <t>Yes-adjoining?</t>
  </si>
  <si>
    <t>New</t>
  </si>
  <si>
    <t>New - believing for funds</t>
  </si>
  <si>
    <t>Mtgs, Dixie, Tshirts &amp; nametags only</t>
  </si>
  <si>
    <t>Lois Godwin</t>
  </si>
  <si>
    <t>713-301-5726</t>
  </si>
  <si>
    <t>Steele family</t>
  </si>
  <si>
    <t>Tina Steele</t>
  </si>
  <si>
    <t>405-780-1148</t>
  </si>
  <si>
    <t>Hope Roberts sister</t>
  </si>
  <si>
    <t>Lyndsey</t>
  </si>
  <si>
    <t>Travis Robers sister - coming Sunday</t>
  </si>
  <si>
    <t>Yes-Sunday too</t>
  </si>
  <si>
    <t>Volunteers-sharing fooms w/Spirit &amp; Truth</t>
  </si>
  <si>
    <t>Marilyn Crawford</t>
  </si>
  <si>
    <t>405-756-6386</t>
  </si>
  <si>
    <t>405-974-0994</t>
  </si>
  <si>
    <t>Carlton family</t>
  </si>
  <si>
    <t>Ft. Worth</t>
  </si>
  <si>
    <t>Christina Carlton</t>
  </si>
  <si>
    <t>682-557-0513</t>
  </si>
  <si>
    <t>Grandma=hotel only-not doing activities</t>
  </si>
  <si>
    <t>God Wins Ministries</t>
  </si>
  <si>
    <t>Pasadena</t>
  </si>
  <si>
    <t>Waldner group</t>
  </si>
  <si>
    <t>605-366-6995</t>
  </si>
  <si>
    <t>No hotel-Some tickets &amp; Tshirts only</t>
  </si>
  <si>
    <t>Local-coming for mtgs only</t>
  </si>
  <si>
    <t>918-733-1270</t>
  </si>
  <si>
    <t>3X would like 4X if available</t>
  </si>
  <si>
    <t>Staff color</t>
  </si>
  <si>
    <t>Staff color-1</t>
  </si>
  <si>
    <t>Roberts, Hope</t>
  </si>
  <si>
    <t>Roberts, Travis</t>
  </si>
  <si>
    <t>Brim, Candace</t>
  </si>
  <si>
    <t>Brim, Taylor</t>
  </si>
  <si>
    <t>Lofland, Randy</t>
  </si>
  <si>
    <t>Lofland, Sue</t>
  </si>
  <si>
    <t>Lofland, Sarah</t>
  </si>
  <si>
    <t>Extra</t>
  </si>
  <si>
    <t>Staff color 1-M, 1-L</t>
  </si>
  <si>
    <t>Bringing Tee &amp; a friend of Kaleb-Alex</t>
  </si>
  <si>
    <t>Hanvey family</t>
  </si>
  <si>
    <t>Keyes</t>
  </si>
  <si>
    <t>Tisa Hanvey</t>
  </si>
  <si>
    <t>580-518-1213</t>
  </si>
  <si>
    <t>Yes-room for 2 more</t>
  </si>
  <si>
    <t>Need 1 refrig for meds</t>
  </si>
  <si>
    <t>MN &amp; France</t>
  </si>
  <si>
    <t>Jonathan Rood</t>
  </si>
  <si>
    <t>have 1 extra guy-put in Faith Life room</t>
  </si>
  <si>
    <t>Rood/Alargent group</t>
  </si>
  <si>
    <t>Baker group</t>
  </si>
  <si>
    <t>Mountain Home</t>
  </si>
  <si>
    <t>Shirley Baker</t>
  </si>
  <si>
    <t>870-404-4365</t>
  </si>
  <si>
    <t>Need forms</t>
  </si>
  <si>
    <t>Wed-Fri-Dixie tkts only</t>
  </si>
  <si>
    <t>Dallas sent est. summary - no forms recd yet</t>
  </si>
  <si>
    <t>Ben Pace</t>
  </si>
  <si>
    <t>Restore Church</t>
  </si>
  <si>
    <t>FR</t>
  </si>
  <si>
    <t>Need forms &amp; $ from Liliane</t>
  </si>
  <si>
    <t>Joyce Fixico/Jon/Layla Robertson</t>
  </si>
  <si>
    <t>Ala Carte</t>
  </si>
  <si>
    <t>Stonebrooke Church</t>
  </si>
  <si>
    <t>Waynesville</t>
  </si>
  <si>
    <t>KC Wright</t>
  </si>
  <si>
    <t>317-727-1504</t>
  </si>
  <si>
    <t>Thursday only</t>
  </si>
  <si>
    <t>Coming for Thur &amp; Fri only</t>
  </si>
  <si>
    <t>Haynes, Katie &amp; Caleb</t>
  </si>
  <si>
    <t>Volunteering for part</t>
  </si>
  <si>
    <t>Baker</t>
  </si>
  <si>
    <t>Hanvey Family</t>
  </si>
  <si>
    <t>Rood group</t>
  </si>
  <si>
    <t>France</t>
  </si>
  <si>
    <t>All Staff color</t>
  </si>
  <si>
    <t>Staff color 1-S,1-M,1-L</t>
  </si>
  <si>
    <t>Ordered</t>
  </si>
  <si>
    <t>Helsel, Tee</t>
  </si>
  <si>
    <t>Mary Dyke</t>
  </si>
  <si>
    <t>Estimates</t>
  </si>
  <si>
    <t>Mtgs only</t>
  </si>
  <si>
    <t>Estimates-don't have sizes</t>
  </si>
  <si>
    <t>Waiting for answers on Kensi's kids</t>
  </si>
  <si>
    <t>Gioia, Rick</t>
  </si>
  <si>
    <t>Harms, Gordy</t>
  </si>
  <si>
    <t>Gordy &amp; Rick ?</t>
  </si>
  <si>
    <t>Original counts</t>
  </si>
  <si>
    <t>Lindsay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</si>
</sst>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m/d;@"/>
    <numFmt numFmtId="165" formatCode="m/d/yy;@"/>
  </numFmts>
  <fonts count="26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u/>
      <sz val="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8"/>
      <name val="Calibri"/>
      <family val="2"/>
    </font>
    <font>
      <b/>
      <u/>
      <sz val="12"/>
      <color indexed="8"/>
      <name val="Calibri"/>
      <family val="2"/>
    </font>
    <font>
      <b/>
      <u/>
      <sz val="11"/>
      <color indexed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u/>
      <sz val="14"/>
      <color indexed="8"/>
      <name val="Calibri"/>
      <family val="2"/>
    </font>
    <font>
      <sz val="12"/>
      <color indexed="8"/>
      <name val="Calibri"/>
      <family val="2"/>
    </font>
    <font>
      <sz val="11"/>
      <color indexed="8"/>
      <name val="Calibri"/>
      <family val="2"/>
    </font>
    <font>
      <sz val="11"/>
      <color indexed="36"/>
      <name val="Calibri"/>
      <family val="2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indexed="12"/>
      <name val="Calibri"/>
      <family val="2"/>
    </font>
    <font>
      <b/>
      <u/>
      <sz val="12"/>
      <color theme="1"/>
      <name val="Calibri"/>
      <family val="2"/>
      <scheme val="minor"/>
    </font>
    <font>
      <b/>
      <sz val="11"/>
      <name val="Calibri"/>
      <family val="2"/>
    </font>
    <font>
      <b/>
      <sz val="12"/>
      <color indexed="8"/>
      <name val="Calibri"/>
      <family val="2"/>
    </font>
    <font>
      <b/>
      <sz val="12"/>
      <color theme="1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color theme="5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10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quotePrefix="1"/>
    <xf numFmtId="0" fontId="4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/>
    <xf numFmtId="164" fontId="0" fillId="0" borderId="0" xfId="0" applyNumberFormat="1" applyAlignment="1"/>
    <xf numFmtId="0" fontId="0" fillId="0" borderId="0" xfId="0" applyAlignme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4" fontId="4" fillId="0" borderId="0" xfId="0" applyNumberFormat="1" applyFont="1"/>
    <xf numFmtId="0" fontId="4" fillId="0" borderId="0" xfId="0" applyFont="1" applyAlignment="1">
      <alignment horizontal="right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4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3" fontId="8" fillId="0" borderId="0" xfId="0" applyNumberFormat="1" applyFont="1"/>
    <xf numFmtId="4" fontId="0" fillId="0" borderId="0" xfId="0" applyNumberFormat="1"/>
    <xf numFmtId="3" fontId="0" fillId="0" borderId="0" xfId="0" applyNumberFormat="1"/>
    <xf numFmtId="0" fontId="7" fillId="0" borderId="0" xfId="0" applyFont="1" applyAlignment="1">
      <alignment horizontal="right"/>
    </xf>
    <xf numFmtId="4" fontId="7" fillId="0" borderId="0" xfId="0" applyNumberFormat="1" applyFont="1"/>
    <xf numFmtId="0" fontId="9" fillId="0" borderId="0" xfId="0" applyFont="1"/>
    <xf numFmtId="0" fontId="10" fillId="0" borderId="0" xfId="0" applyFont="1"/>
    <xf numFmtId="4" fontId="10" fillId="0" borderId="0" xfId="0" applyNumberFormat="1" applyFont="1"/>
    <xf numFmtId="0" fontId="11" fillId="0" borderId="0" xfId="0" applyFont="1"/>
    <xf numFmtId="3" fontId="10" fillId="0" borderId="0" xfId="0" applyNumberFormat="1" applyFont="1"/>
    <xf numFmtId="0" fontId="0" fillId="0" borderId="0" xfId="0" applyAlignment="1">
      <alignment horizontal="right"/>
    </xf>
    <xf numFmtId="0" fontId="12" fillId="0" borderId="0" xfId="0" applyFont="1"/>
    <xf numFmtId="0" fontId="8" fillId="0" borderId="0" xfId="0" applyFont="1" applyBorder="1"/>
    <xf numFmtId="0" fontId="8" fillId="0" borderId="0" xfId="0" applyFont="1" applyAlignment="1">
      <alignment horizontal="left"/>
    </xf>
    <xf numFmtId="4" fontId="8" fillId="0" borderId="0" xfId="0" applyNumberFormat="1" applyFont="1" applyBorder="1" applyAlignment="1"/>
    <xf numFmtId="0" fontId="13" fillId="0" borderId="0" xfId="0" applyFont="1"/>
    <xf numFmtId="165" fontId="0" fillId="0" borderId="0" xfId="0" applyNumberFormat="1" applyAlignment="1">
      <alignment horizontal="center"/>
    </xf>
    <xf numFmtId="4" fontId="0" fillId="0" borderId="0" xfId="0" applyNumberFormat="1" applyAlignment="1"/>
    <xf numFmtId="0" fontId="14" fillId="0" borderId="0" xfId="0" applyFont="1"/>
    <xf numFmtId="165" fontId="14" fillId="0" borderId="0" xfId="0" applyNumberFormat="1" applyFont="1" applyAlignment="1">
      <alignment horizontal="center"/>
    </xf>
    <xf numFmtId="4" fontId="14" fillId="0" borderId="0" xfId="1" applyNumberFormat="1" applyFont="1" applyBorder="1" applyAlignment="1"/>
    <xf numFmtId="0" fontId="14" fillId="0" borderId="0" xfId="0" applyFont="1" applyBorder="1"/>
    <xf numFmtId="165" fontId="7" fillId="0" borderId="0" xfId="0" applyNumberFormat="1" applyFont="1" applyAlignment="1">
      <alignment horizontal="center"/>
    </xf>
    <xf numFmtId="4" fontId="7" fillId="0" borderId="0" xfId="0" applyNumberFormat="1" applyFont="1" applyAlignment="1"/>
    <xf numFmtId="16" fontId="0" fillId="0" borderId="0" xfId="0" applyNumberForma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5" fontId="11" fillId="0" borderId="0" xfId="0" applyNumberFormat="1" applyFont="1" applyAlignment="1">
      <alignment horizontal="center"/>
    </xf>
    <xf numFmtId="4" fontId="11" fillId="0" borderId="0" xfId="1" applyNumberFormat="1" applyFont="1" applyBorder="1" applyAlignment="1"/>
    <xf numFmtId="0" fontId="11" fillId="0" borderId="0" xfId="0" applyFont="1" applyBorder="1"/>
    <xf numFmtId="0" fontId="14" fillId="0" borderId="0" xfId="0" applyNumberFormat="1" applyFont="1" applyAlignment="1">
      <alignment horizontal="center"/>
    </xf>
    <xf numFmtId="4" fontId="14" fillId="0" borderId="0" xfId="0" applyNumberFormat="1" applyFont="1" applyAlignment="1"/>
    <xf numFmtId="4" fontId="7" fillId="0" borderId="0" xfId="1" applyNumberFormat="1" applyFont="1" applyBorder="1" applyAlignment="1"/>
    <xf numFmtId="4" fontId="7" fillId="0" borderId="1" xfId="0" applyNumberFormat="1" applyFont="1" applyBorder="1"/>
    <xf numFmtId="4" fontId="9" fillId="0" borderId="0" xfId="0" applyNumberFormat="1" applyFont="1"/>
    <xf numFmtId="4" fontId="0" fillId="0" borderId="0" xfId="0" applyNumberFormat="1" applyFont="1"/>
    <xf numFmtId="4" fontId="11" fillId="0" borderId="2" xfId="0" applyNumberFormat="1" applyFont="1" applyBorder="1"/>
    <xf numFmtId="4" fontId="11" fillId="0" borderId="0" xfId="0" applyNumberFormat="1" applyFont="1"/>
    <xf numFmtId="0" fontId="15" fillId="0" borderId="0" xfId="0" applyFont="1"/>
    <xf numFmtId="4" fontId="7" fillId="0" borderId="0" xfId="0" applyNumberFormat="1" applyFont="1" applyBorder="1"/>
    <xf numFmtId="0" fontId="16" fillId="0" borderId="0" xfId="0" applyFont="1"/>
    <xf numFmtId="4" fontId="17" fillId="0" borderId="0" xfId="0" applyNumberFormat="1" applyFont="1"/>
    <xf numFmtId="0" fontId="17" fillId="0" borderId="0" xfId="0" applyFont="1"/>
    <xf numFmtId="4" fontId="18" fillId="0" borderId="1" xfId="0" applyNumberFormat="1" applyFont="1" applyBorder="1"/>
    <xf numFmtId="4" fontId="18" fillId="0" borderId="0" xfId="0" applyNumberFormat="1" applyFont="1" applyBorder="1"/>
    <xf numFmtId="0" fontId="9" fillId="0" borderId="0" xfId="0" applyFont="1" applyAlignment="1">
      <alignment horizontal="center"/>
    </xf>
    <xf numFmtId="165" fontId="0" fillId="0" borderId="0" xfId="0" applyNumberFormat="1"/>
    <xf numFmtId="0" fontId="0" fillId="0" borderId="0" xfId="0" quotePrefix="1" applyAlignment="1">
      <alignment horizontal="right"/>
    </xf>
    <xf numFmtId="165" fontId="0" fillId="0" borderId="0" xfId="0" applyNumberFormat="1" applyFont="1"/>
    <xf numFmtId="0" fontId="0" fillId="0" borderId="0" xfId="0" applyFont="1"/>
    <xf numFmtId="4" fontId="11" fillId="0" borderId="0" xfId="2" applyNumberFormat="1" applyFont="1" applyAlignment="1" applyProtection="1"/>
    <xf numFmtId="164" fontId="7" fillId="0" borderId="0" xfId="0" applyNumberFormat="1" applyFont="1"/>
    <xf numFmtId="164" fontId="9" fillId="0" borderId="0" xfId="0" applyNumberFormat="1" applyFont="1"/>
    <xf numFmtId="164" fontId="0" fillId="0" borderId="0" xfId="0" applyNumberFormat="1" applyAlignment="1">
      <alignment horizontal="left"/>
    </xf>
    <xf numFmtId="0" fontId="20" fillId="0" borderId="0" xfId="0" applyFont="1"/>
    <xf numFmtId="0" fontId="14" fillId="0" borderId="0" xfId="0" applyFont="1" applyFill="1" applyBorder="1"/>
    <xf numFmtId="4" fontId="11" fillId="0" borderId="0" xfId="0" applyNumberFormat="1" applyFont="1" applyBorder="1"/>
    <xf numFmtId="4" fontId="21" fillId="0" borderId="0" xfId="0" applyNumberFormat="1" applyFont="1" applyBorder="1"/>
    <xf numFmtId="0" fontId="21" fillId="0" borderId="0" xfId="0" applyFont="1"/>
    <xf numFmtId="0" fontId="22" fillId="0" borderId="0" xfId="0" applyFont="1" applyAlignment="1">
      <alignment horizontal="right"/>
    </xf>
    <xf numFmtId="4" fontId="22" fillId="0" borderId="0" xfId="0" applyNumberFormat="1" applyFont="1"/>
    <xf numFmtId="3" fontId="23" fillId="0" borderId="0" xfId="0" applyNumberFormat="1" applyFont="1"/>
    <xf numFmtId="0" fontId="1" fillId="0" borderId="0" xfId="0" applyFont="1" applyAlignment="1">
      <alignment horizontal="center"/>
    </xf>
    <xf numFmtId="0" fontId="24" fillId="0" borderId="0" xfId="0" applyFont="1"/>
    <xf numFmtId="4" fontId="24" fillId="0" borderId="0" xfId="0" applyNumberFormat="1" applyFont="1"/>
    <xf numFmtId="0" fontId="25" fillId="0" borderId="0" xfId="0" applyFont="1" applyFill="1" applyBorder="1"/>
    <xf numFmtId="0" fontId="12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0" fontId="0" fillId="0" borderId="0" xfId="0" applyFill="1" applyBorder="1"/>
    <xf numFmtId="0" fontId="0" fillId="0" borderId="0" xfId="0" applyFont="1" applyBorder="1"/>
    <xf numFmtId="2" fontId="4" fillId="0" borderId="0" xfId="0" applyNumberFormat="1" applyFont="1"/>
    <xf numFmtId="0" fontId="1" fillId="0" borderId="0" xfId="0" applyFont="1" applyAlignment="1">
      <alignment horizontal="center"/>
    </xf>
    <xf numFmtId="0" fontId="12" fillId="0" borderId="0" xfId="0" applyFont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04"/>
  <sheetViews>
    <sheetView tabSelected="1" topLeftCell="A28" workbookViewId="0">
      <selection activeCell="N65" sqref="N65"/>
    </sheetView>
  </sheetViews>
  <sheetFormatPr defaultRowHeight="15"/>
  <cols>
    <col min="1" max="1" width="5.7109375" style="12" customWidth="1"/>
    <col min="2" max="2" width="28.7109375" customWidth="1"/>
    <col min="3" max="3" width="12.7109375" customWidth="1"/>
    <col min="4" max="4" width="5.7109375" style="8" customWidth="1"/>
    <col min="5" max="5" width="24.7109375" customWidth="1"/>
    <col min="6" max="6" width="14.28515625" customWidth="1"/>
    <col min="7" max="10" width="4.7109375" customWidth="1"/>
    <col min="11" max="11" width="10.140625" customWidth="1"/>
    <col min="12" max="13" width="9.28515625" customWidth="1"/>
    <col min="14" max="14" width="10.140625" customWidth="1"/>
    <col min="15" max="17" width="3.7109375" customWidth="1"/>
    <col min="18" max="18" width="19.42578125" style="14" customWidth="1"/>
    <col min="19" max="19" width="40.85546875" customWidth="1"/>
  </cols>
  <sheetData>
    <row r="1" spans="1:19">
      <c r="A1" s="10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4" t="s">
        <v>9</v>
      </c>
      <c r="K1" s="3" t="s">
        <v>10</v>
      </c>
      <c r="L1" s="3" t="s">
        <v>11</v>
      </c>
      <c r="M1" s="90" t="s">
        <v>501</v>
      </c>
      <c r="N1" s="3" t="s">
        <v>12</v>
      </c>
      <c r="O1" s="4" t="s">
        <v>145</v>
      </c>
      <c r="P1" s="4" t="s">
        <v>141</v>
      </c>
      <c r="Q1" s="4" t="s">
        <v>142</v>
      </c>
      <c r="R1" s="13" t="s">
        <v>138</v>
      </c>
      <c r="S1" s="1" t="s">
        <v>13</v>
      </c>
    </row>
    <row r="2" spans="1:19">
      <c r="A2" s="11">
        <v>41085</v>
      </c>
      <c r="B2" t="s">
        <v>506</v>
      </c>
      <c r="C2" t="s">
        <v>69</v>
      </c>
      <c r="D2" s="8" t="s">
        <v>16</v>
      </c>
      <c r="E2" t="s">
        <v>550</v>
      </c>
      <c r="F2" t="s">
        <v>551</v>
      </c>
      <c r="G2">
        <v>2</v>
      </c>
      <c r="H2">
        <v>8</v>
      </c>
      <c r="J2">
        <f>SUM(G2:I2)</f>
        <v>10</v>
      </c>
      <c r="K2">
        <v>3580</v>
      </c>
      <c r="L2">
        <v>1580</v>
      </c>
      <c r="N2">
        <f>+K2-L2-M2</f>
        <v>2000</v>
      </c>
      <c r="O2">
        <v>2</v>
      </c>
      <c r="Q2">
        <v>2</v>
      </c>
      <c r="R2" s="14" t="s">
        <v>502</v>
      </c>
    </row>
    <row r="3" spans="1:19">
      <c r="A3" s="11">
        <v>41103</v>
      </c>
      <c r="B3" t="s">
        <v>737</v>
      </c>
      <c r="C3" t="s">
        <v>738</v>
      </c>
      <c r="D3" s="8" t="s">
        <v>44</v>
      </c>
      <c r="E3" t="s">
        <v>739</v>
      </c>
      <c r="F3" t="s">
        <v>740</v>
      </c>
      <c r="G3">
        <v>1</v>
      </c>
      <c r="H3">
        <v>2</v>
      </c>
      <c r="J3">
        <f>SUM(G3:I3)</f>
        <v>3</v>
      </c>
      <c r="K3">
        <v>645</v>
      </c>
      <c r="L3">
        <v>645</v>
      </c>
      <c r="N3">
        <f>+K3-L3-M3</f>
        <v>0</v>
      </c>
      <c r="R3" s="14" t="s">
        <v>573</v>
      </c>
      <c r="S3" t="s">
        <v>741</v>
      </c>
    </row>
    <row r="4" spans="1:19">
      <c r="A4" s="11">
        <v>41086</v>
      </c>
      <c r="B4" t="s">
        <v>507</v>
      </c>
      <c r="C4" t="s">
        <v>508</v>
      </c>
      <c r="D4" s="8" t="s">
        <v>55</v>
      </c>
      <c r="E4" t="s">
        <v>642</v>
      </c>
      <c r="F4" t="s">
        <v>643</v>
      </c>
      <c r="G4">
        <v>5</v>
      </c>
      <c r="H4">
        <v>9</v>
      </c>
      <c r="I4">
        <v>2</v>
      </c>
      <c r="J4">
        <f t="shared" ref="J4:J55" si="0">SUM(G4:I4)</f>
        <v>16</v>
      </c>
      <c r="K4">
        <v>5580</v>
      </c>
      <c r="L4">
        <v>2600</v>
      </c>
      <c r="N4">
        <f t="shared" ref="N4:N55" si="1">+K4-L4-M4</f>
        <v>2980</v>
      </c>
      <c r="O4">
        <v>4</v>
      </c>
      <c r="Q4">
        <v>2</v>
      </c>
      <c r="R4" s="14" t="s">
        <v>502</v>
      </c>
      <c r="S4" t="s">
        <v>597</v>
      </c>
    </row>
    <row r="5" spans="1:19">
      <c r="A5" s="11">
        <v>41087</v>
      </c>
      <c r="B5" t="s">
        <v>661</v>
      </c>
      <c r="C5" t="s">
        <v>50</v>
      </c>
      <c r="D5" s="8" t="s">
        <v>44</v>
      </c>
      <c r="E5" t="s">
        <v>596</v>
      </c>
      <c r="F5" t="s">
        <v>646</v>
      </c>
      <c r="G5">
        <v>5</v>
      </c>
      <c r="H5">
        <v>21</v>
      </c>
      <c r="J5">
        <f t="shared" si="0"/>
        <v>26</v>
      </c>
      <c r="K5">
        <v>9220</v>
      </c>
      <c r="L5">
        <v>3600</v>
      </c>
      <c r="N5">
        <f t="shared" si="1"/>
        <v>5620</v>
      </c>
      <c r="O5">
        <v>7</v>
      </c>
      <c r="R5" s="14" t="s">
        <v>502</v>
      </c>
    </row>
    <row r="6" spans="1:19">
      <c r="A6" s="11">
        <v>41096</v>
      </c>
      <c r="B6" t="s">
        <v>702</v>
      </c>
      <c r="C6" t="s">
        <v>703</v>
      </c>
      <c r="D6" s="8" t="s">
        <v>55</v>
      </c>
      <c r="E6" t="s">
        <v>704</v>
      </c>
      <c r="F6" t="s">
        <v>705</v>
      </c>
      <c r="G6">
        <v>1</v>
      </c>
      <c r="H6">
        <v>1</v>
      </c>
      <c r="J6">
        <f t="shared" si="0"/>
        <v>2</v>
      </c>
      <c r="K6">
        <v>500</v>
      </c>
      <c r="N6">
        <f t="shared" si="1"/>
        <v>500</v>
      </c>
      <c r="O6">
        <v>1</v>
      </c>
      <c r="R6" s="14" t="s">
        <v>502</v>
      </c>
      <c r="S6" t="s">
        <v>706</v>
      </c>
    </row>
    <row r="7" spans="1:19">
      <c r="A7" s="11">
        <v>41082</v>
      </c>
      <c r="B7" t="s">
        <v>542</v>
      </c>
      <c r="C7" t="s">
        <v>26</v>
      </c>
      <c r="D7" s="8" t="s">
        <v>27</v>
      </c>
      <c r="E7" t="s">
        <v>543</v>
      </c>
      <c r="F7" t="s">
        <v>572</v>
      </c>
      <c r="G7">
        <v>4</v>
      </c>
      <c r="H7">
        <v>3</v>
      </c>
      <c r="J7">
        <f t="shared" si="0"/>
        <v>7</v>
      </c>
      <c r="K7">
        <v>913</v>
      </c>
      <c r="N7">
        <f t="shared" si="1"/>
        <v>913</v>
      </c>
      <c r="R7" s="14" t="s">
        <v>573</v>
      </c>
      <c r="S7" t="s">
        <v>574</v>
      </c>
    </row>
    <row r="8" spans="1:19">
      <c r="A8" s="11"/>
      <c r="B8" t="s">
        <v>146</v>
      </c>
      <c r="D8" s="8" t="s">
        <v>16</v>
      </c>
      <c r="E8" t="s">
        <v>602</v>
      </c>
      <c r="J8">
        <f t="shared" si="0"/>
        <v>0</v>
      </c>
      <c r="N8">
        <f t="shared" si="1"/>
        <v>0</v>
      </c>
      <c r="O8">
        <v>1</v>
      </c>
      <c r="S8" t="s">
        <v>603</v>
      </c>
    </row>
    <row r="9" spans="1:19">
      <c r="A9" s="11">
        <v>41081</v>
      </c>
      <c r="B9" t="s">
        <v>497</v>
      </c>
      <c r="C9" t="s">
        <v>498</v>
      </c>
      <c r="D9" s="8" t="s">
        <v>16</v>
      </c>
      <c r="E9" t="s">
        <v>499</v>
      </c>
      <c r="F9" t="s">
        <v>500</v>
      </c>
      <c r="G9">
        <v>6</v>
      </c>
      <c r="H9">
        <v>4</v>
      </c>
      <c r="I9">
        <v>1</v>
      </c>
      <c r="J9">
        <f t="shared" si="0"/>
        <v>11</v>
      </c>
      <c r="K9">
        <v>4110</v>
      </c>
      <c r="L9">
        <v>1500</v>
      </c>
      <c r="N9">
        <f t="shared" si="1"/>
        <v>2610</v>
      </c>
      <c r="O9">
        <v>3</v>
      </c>
      <c r="P9">
        <v>1</v>
      </c>
      <c r="R9" s="14" t="s">
        <v>502</v>
      </c>
      <c r="S9" t="s">
        <v>503</v>
      </c>
    </row>
    <row r="10" spans="1:19">
      <c r="A10" s="11">
        <v>41087</v>
      </c>
      <c r="B10" t="s">
        <v>76</v>
      </c>
      <c r="C10" t="s">
        <v>77</v>
      </c>
      <c r="D10" s="8" t="s">
        <v>23</v>
      </c>
      <c r="E10" t="s">
        <v>604</v>
      </c>
      <c r="F10" t="s">
        <v>605</v>
      </c>
      <c r="G10">
        <v>6</v>
      </c>
      <c r="H10">
        <v>4</v>
      </c>
      <c r="J10">
        <f t="shared" si="0"/>
        <v>10</v>
      </c>
      <c r="K10">
        <v>3640</v>
      </c>
      <c r="L10">
        <v>1500</v>
      </c>
      <c r="N10">
        <f t="shared" si="1"/>
        <v>2140</v>
      </c>
      <c r="O10">
        <v>3</v>
      </c>
      <c r="R10" s="14" t="s">
        <v>656</v>
      </c>
      <c r="S10" t="s">
        <v>673</v>
      </c>
    </row>
    <row r="11" spans="1:19">
      <c r="A11" s="11"/>
      <c r="B11" t="s">
        <v>76</v>
      </c>
      <c r="C11" t="s">
        <v>71</v>
      </c>
      <c r="D11" s="8" t="s">
        <v>16</v>
      </c>
      <c r="E11" t="s">
        <v>599</v>
      </c>
      <c r="F11" t="s">
        <v>701</v>
      </c>
      <c r="G11">
        <v>9</v>
      </c>
      <c r="H11">
        <v>43</v>
      </c>
      <c r="J11">
        <f t="shared" si="0"/>
        <v>52</v>
      </c>
      <c r="K11">
        <v>18200</v>
      </c>
      <c r="L11">
        <v>9000</v>
      </c>
      <c r="N11">
        <f t="shared" si="1"/>
        <v>9200</v>
      </c>
      <c r="O11">
        <v>15</v>
      </c>
      <c r="P11">
        <v>1</v>
      </c>
      <c r="R11" s="14" t="s">
        <v>136</v>
      </c>
      <c r="S11" t="s">
        <v>743</v>
      </c>
    </row>
    <row r="12" spans="1:19">
      <c r="A12" s="11">
        <v>41085</v>
      </c>
      <c r="B12" t="s">
        <v>557</v>
      </c>
      <c r="C12" t="s">
        <v>558</v>
      </c>
      <c r="D12" s="8" t="s">
        <v>55</v>
      </c>
      <c r="E12" t="s">
        <v>559</v>
      </c>
      <c r="F12" t="s">
        <v>560</v>
      </c>
      <c r="G12">
        <v>5</v>
      </c>
      <c r="H12">
        <v>3</v>
      </c>
      <c r="J12">
        <f t="shared" si="0"/>
        <v>8</v>
      </c>
      <c r="K12">
        <v>3000</v>
      </c>
      <c r="L12">
        <v>1200</v>
      </c>
      <c r="N12">
        <f t="shared" si="1"/>
        <v>1800</v>
      </c>
      <c r="O12">
        <v>3</v>
      </c>
      <c r="R12" s="14" t="s">
        <v>502</v>
      </c>
      <c r="S12" t="s">
        <v>561</v>
      </c>
    </row>
    <row r="13" spans="1:19">
      <c r="A13" s="11">
        <v>41086</v>
      </c>
      <c r="B13" t="s">
        <v>674</v>
      </c>
      <c r="C13" t="s">
        <v>675</v>
      </c>
      <c r="D13" s="8" t="s">
        <v>55</v>
      </c>
      <c r="E13" t="s">
        <v>676</v>
      </c>
      <c r="F13" t="s">
        <v>677</v>
      </c>
      <c r="G13">
        <v>1</v>
      </c>
      <c r="H13">
        <v>1</v>
      </c>
      <c r="J13">
        <f t="shared" si="0"/>
        <v>2</v>
      </c>
      <c r="K13">
        <v>800</v>
      </c>
      <c r="L13">
        <v>800</v>
      </c>
      <c r="N13">
        <f t="shared" si="1"/>
        <v>0</v>
      </c>
      <c r="O13">
        <v>1</v>
      </c>
      <c r="R13" s="14" t="s">
        <v>502</v>
      </c>
      <c r="S13" t="s">
        <v>678</v>
      </c>
    </row>
    <row r="14" spans="1:19">
      <c r="A14" s="11">
        <v>41080</v>
      </c>
      <c r="B14" t="s">
        <v>509</v>
      </c>
      <c r="C14" t="s">
        <v>89</v>
      </c>
      <c r="D14" s="8" t="s">
        <v>16</v>
      </c>
      <c r="E14" t="s">
        <v>679</v>
      </c>
      <c r="F14" t="s">
        <v>510</v>
      </c>
      <c r="G14">
        <v>2</v>
      </c>
      <c r="H14">
        <v>4</v>
      </c>
      <c r="J14">
        <f t="shared" si="0"/>
        <v>6</v>
      </c>
      <c r="K14">
        <v>2220</v>
      </c>
      <c r="L14">
        <v>2220</v>
      </c>
      <c r="N14">
        <f t="shared" si="1"/>
        <v>0</v>
      </c>
      <c r="O14">
        <v>2</v>
      </c>
      <c r="R14" s="14" t="s">
        <v>502</v>
      </c>
    </row>
    <row r="15" spans="1:19">
      <c r="A15" s="11">
        <v>41081</v>
      </c>
      <c r="B15" t="s">
        <v>511</v>
      </c>
      <c r="C15" t="s">
        <v>18</v>
      </c>
      <c r="D15" s="8" t="s">
        <v>16</v>
      </c>
      <c r="E15" t="s">
        <v>512</v>
      </c>
      <c r="F15" t="s">
        <v>513</v>
      </c>
      <c r="G15">
        <v>1</v>
      </c>
      <c r="H15">
        <v>2</v>
      </c>
      <c r="I15">
        <v>1</v>
      </c>
      <c r="J15">
        <f t="shared" si="0"/>
        <v>4</v>
      </c>
      <c r="K15">
        <v>1300</v>
      </c>
      <c r="L15">
        <v>600</v>
      </c>
      <c r="N15">
        <f t="shared" si="1"/>
        <v>700</v>
      </c>
      <c r="O15">
        <v>1</v>
      </c>
      <c r="R15" s="14" t="s">
        <v>502</v>
      </c>
      <c r="S15" t="s">
        <v>514</v>
      </c>
    </row>
    <row r="16" spans="1:19">
      <c r="A16" s="11">
        <v>41087</v>
      </c>
      <c r="B16" t="s">
        <v>631</v>
      </c>
      <c r="C16" t="s">
        <v>26</v>
      </c>
      <c r="D16" s="8" t="s">
        <v>27</v>
      </c>
      <c r="E16" t="s">
        <v>632</v>
      </c>
      <c r="F16" s="7" t="s">
        <v>633</v>
      </c>
      <c r="J16">
        <f t="shared" si="0"/>
        <v>0</v>
      </c>
      <c r="N16">
        <f t="shared" si="1"/>
        <v>0</v>
      </c>
      <c r="R16" s="14" t="s">
        <v>651</v>
      </c>
      <c r="S16" t="s">
        <v>712</v>
      </c>
    </row>
    <row r="17" spans="1:19">
      <c r="A17" s="11">
        <v>41081</v>
      </c>
      <c r="B17" t="s">
        <v>42</v>
      </c>
      <c r="C17" t="s">
        <v>43</v>
      </c>
      <c r="D17" s="8" t="s">
        <v>44</v>
      </c>
      <c r="E17" t="s">
        <v>45</v>
      </c>
      <c r="F17" t="s">
        <v>515</v>
      </c>
      <c r="G17">
        <v>3</v>
      </c>
      <c r="H17">
        <v>14</v>
      </c>
      <c r="J17">
        <f t="shared" si="0"/>
        <v>17</v>
      </c>
      <c r="K17">
        <v>6030</v>
      </c>
      <c r="L17">
        <v>2550</v>
      </c>
      <c r="N17">
        <f t="shared" si="1"/>
        <v>3480</v>
      </c>
      <c r="O17">
        <v>4</v>
      </c>
      <c r="Q17">
        <v>2</v>
      </c>
      <c r="R17" s="14" t="s">
        <v>680</v>
      </c>
      <c r="S17" t="s">
        <v>681</v>
      </c>
    </row>
    <row r="18" spans="1:19">
      <c r="A18" s="11">
        <v>41085</v>
      </c>
      <c r="B18" t="s">
        <v>40</v>
      </c>
      <c r="C18" t="s">
        <v>41</v>
      </c>
      <c r="D18" s="8" t="s">
        <v>16</v>
      </c>
      <c r="E18" t="s">
        <v>570</v>
      </c>
      <c r="F18" t="s">
        <v>571</v>
      </c>
      <c r="G18">
        <v>5</v>
      </c>
      <c r="H18">
        <v>19</v>
      </c>
      <c r="J18">
        <f t="shared" si="0"/>
        <v>24</v>
      </c>
      <c r="K18">
        <v>8600</v>
      </c>
      <c r="L18">
        <v>3900</v>
      </c>
      <c r="N18">
        <f t="shared" si="1"/>
        <v>4700</v>
      </c>
      <c r="O18">
        <v>6</v>
      </c>
      <c r="P18">
        <v>1</v>
      </c>
      <c r="R18" s="14" t="s">
        <v>502</v>
      </c>
    </row>
    <row r="19" spans="1:19">
      <c r="A19" s="11">
        <v>41088</v>
      </c>
      <c r="B19" t="s">
        <v>72</v>
      </c>
      <c r="C19" t="s">
        <v>73</v>
      </c>
      <c r="D19" s="8" t="s">
        <v>16</v>
      </c>
      <c r="E19" t="s">
        <v>682</v>
      </c>
      <c r="F19" t="s">
        <v>667</v>
      </c>
      <c r="G19">
        <v>10</v>
      </c>
      <c r="H19">
        <v>15</v>
      </c>
      <c r="J19">
        <f t="shared" si="0"/>
        <v>25</v>
      </c>
      <c r="K19">
        <v>9100</v>
      </c>
      <c r="L19">
        <v>4350</v>
      </c>
      <c r="N19">
        <f t="shared" si="1"/>
        <v>4750</v>
      </c>
      <c r="O19">
        <v>5</v>
      </c>
      <c r="P19">
        <v>3</v>
      </c>
      <c r="R19" s="14" t="s">
        <v>502</v>
      </c>
    </row>
    <row r="20" spans="1:19">
      <c r="A20" s="11">
        <v>41087</v>
      </c>
      <c r="B20" t="s">
        <v>147</v>
      </c>
      <c r="C20" t="s">
        <v>26</v>
      </c>
      <c r="D20" s="8" t="s">
        <v>27</v>
      </c>
      <c r="E20" t="s">
        <v>744</v>
      </c>
      <c r="F20" t="s">
        <v>652</v>
      </c>
      <c r="H20">
        <v>1</v>
      </c>
      <c r="J20">
        <f t="shared" si="0"/>
        <v>1</v>
      </c>
      <c r="K20">
        <v>350</v>
      </c>
      <c r="L20">
        <v>350</v>
      </c>
      <c r="N20">
        <f t="shared" si="1"/>
        <v>0</v>
      </c>
      <c r="R20" s="14" t="s">
        <v>651</v>
      </c>
    </row>
    <row r="21" spans="1:19">
      <c r="A21" s="11">
        <v>41086</v>
      </c>
      <c r="B21" t="s">
        <v>61</v>
      </c>
      <c r="C21" t="s">
        <v>62</v>
      </c>
      <c r="D21" s="8" t="s">
        <v>44</v>
      </c>
      <c r="E21" t="s">
        <v>590</v>
      </c>
      <c r="F21" t="s">
        <v>683</v>
      </c>
      <c r="G21">
        <v>3</v>
      </c>
      <c r="H21">
        <v>4</v>
      </c>
      <c r="J21">
        <f t="shared" si="0"/>
        <v>7</v>
      </c>
      <c r="K21">
        <v>2530</v>
      </c>
      <c r="L21">
        <v>1050</v>
      </c>
      <c r="N21">
        <f t="shared" si="1"/>
        <v>1480</v>
      </c>
      <c r="O21">
        <v>2</v>
      </c>
      <c r="Q21">
        <v>1</v>
      </c>
      <c r="R21" s="14" t="s">
        <v>581</v>
      </c>
    </row>
    <row r="22" spans="1:19">
      <c r="A22" s="11"/>
      <c r="B22" t="s">
        <v>144</v>
      </c>
      <c r="C22" t="s">
        <v>695</v>
      </c>
      <c r="D22" s="8" t="s">
        <v>16</v>
      </c>
      <c r="E22" t="s">
        <v>699</v>
      </c>
      <c r="F22" t="s">
        <v>700</v>
      </c>
      <c r="G22">
        <v>1</v>
      </c>
      <c r="H22">
        <v>3</v>
      </c>
      <c r="J22">
        <f t="shared" si="0"/>
        <v>4</v>
      </c>
      <c r="K22">
        <v>1460</v>
      </c>
      <c r="N22">
        <f t="shared" si="1"/>
        <v>1460</v>
      </c>
      <c r="O22">
        <v>1</v>
      </c>
      <c r="R22" s="14" t="s">
        <v>735</v>
      </c>
    </row>
    <row r="23" spans="1:19">
      <c r="A23" s="11">
        <v>41086</v>
      </c>
      <c r="B23" t="s">
        <v>585</v>
      </c>
      <c r="C23" t="s">
        <v>586</v>
      </c>
      <c r="D23" s="8" t="s">
        <v>55</v>
      </c>
      <c r="E23" t="s">
        <v>587</v>
      </c>
      <c r="F23" t="s">
        <v>588</v>
      </c>
      <c r="G23">
        <v>10</v>
      </c>
      <c r="H23">
        <v>14</v>
      </c>
      <c r="I23">
        <v>1</v>
      </c>
      <c r="J23">
        <f t="shared" si="0"/>
        <v>25</v>
      </c>
      <c r="K23">
        <v>9110</v>
      </c>
      <c r="L23">
        <v>3750</v>
      </c>
      <c r="N23">
        <f t="shared" si="1"/>
        <v>5360</v>
      </c>
      <c r="O23">
        <v>7</v>
      </c>
      <c r="P23">
        <v>1</v>
      </c>
      <c r="R23" s="14" t="s">
        <v>502</v>
      </c>
      <c r="S23" t="s">
        <v>589</v>
      </c>
    </row>
    <row r="24" spans="1:19">
      <c r="A24" s="11">
        <v>41086</v>
      </c>
      <c r="B24" t="s">
        <v>592</v>
      </c>
      <c r="C24" t="s">
        <v>593</v>
      </c>
      <c r="D24" s="8" t="s">
        <v>55</v>
      </c>
      <c r="E24" t="s">
        <v>684</v>
      </c>
      <c r="F24" t="s">
        <v>594</v>
      </c>
      <c r="G24">
        <v>9</v>
      </c>
      <c r="H24">
        <v>35</v>
      </c>
      <c r="I24">
        <v>2</v>
      </c>
      <c r="J24">
        <f t="shared" si="0"/>
        <v>46</v>
      </c>
      <c r="K24">
        <v>16430</v>
      </c>
      <c r="L24">
        <v>6900</v>
      </c>
      <c r="N24">
        <f t="shared" si="1"/>
        <v>9530</v>
      </c>
      <c r="O24">
        <v>12</v>
      </c>
      <c r="P24">
        <v>1</v>
      </c>
      <c r="R24" s="14" t="s">
        <v>502</v>
      </c>
      <c r="S24" t="s">
        <v>595</v>
      </c>
    </row>
    <row r="25" spans="1:19">
      <c r="A25" s="11">
        <v>41085</v>
      </c>
      <c r="B25" t="s">
        <v>547</v>
      </c>
      <c r="C25" t="s">
        <v>65</v>
      </c>
      <c r="D25" s="8" t="s">
        <v>66</v>
      </c>
      <c r="E25" t="s">
        <v>548</v>
      </c>
      <c r="F25" t="s">
        <v>549</v>
      </c>
      <c r="G25">
        <v>8</v>
      </c>
      <c r="H25">
        <v>10</v>
      </c>
      <c r="I25">
        <v>1</v>
      </c>
      <c r="J25">
        <f t="shared" si="0"/>
        <v>19</v>
      </c>
      <c r="K25">
        <v>6710</v>
      </c>
      <c r="L25">
        <v>2850</v>
      </c>
      <c r="N25">
        <f t="shared" si="1"/>
        <v>3860</v>
      </c>
      <c r="O25">
        <v>5</v>
      </c>
      <c r="R25" s="14" t="s">
        <v>502</v>
      </c>
    </row>
    <row r="26" spans="1:19">
      <c r="A26" s="11">
        <v>41095</v>
      </c>
      <c r="B26" t="s">
        <v>707</v>
      </c>
      <c r="C26" t="s">
        <v>708</v>
      </c>
      <c r="D26" s="8" t="s">
        <v>55</v>
      </c>
      <c r="E26" t="s">
        <v>689</v>
      </c>
      <c r="F26" t="s">
        <v>690</v>
      </c>
      <c r="G26">
        <v>1</v>
      </c>
      <c r="H26">
        <v>3</v>
      </c>
      <c r="J26">
        <f t="shared" si="0"/>
        <v>4</v>
      </c>
      <c r="K26">
        <v>1200</v>
      </c>
      <c r="L26">
        <v>750</v>
      </c>
      <c r="N26">
        <f t="shared" si="1"/>
        <v>450</v>
      </c>
      <c r="R26" s="14" t="s">
        <v>573</v>
      </c>
    </row>
    <row r="27" spans="1:19">
      <c r="A27" s="11">
        <v>41088</v>
      </c>
      <c r="B27" s="7" t="s">
        <v>46</v>
      </c>
      <c r="C27" s="7" t="s">
        <v>47</v>
      </c>
      <c r="D27" s="8" t="s">
        <v>16</v>
      </c>
      <c r="E27" s="7" t="s">
        <v>615</v>
      </c>
      <c r="F27" s="7" t="s">
        <v>616</v>
      </c>
      <c r="G27">
        <v>4</v>
      </c>
      <c r="H27">
        <v>12</v>
      </c>
      <c r="J27">
        <f t="shared" si="0"/>
        <v>16</v>
      </c>
      <c r="K27">
        <v>5600</v>
      </c>
      <c r="L27">
        <v>2100</v>
      </c>
      <c r="N27">
        <f t="shared" si="1"/>
        <v>3500</v>
      </c>
      <c r="O27">
        <v>4</v>
      </c>
      <c r="R27" s="14" t="s">
        <v>685</v>
      </c>
    </row>
    <row r="28" spans="1:19">
      <c r="A28" s="11">
        <v>41102</v>
      </c>
      <c r="B28" s="7" t="s">
        <v>727</v>
      </c>
      <c r="C28" s="7" t="s">
        <v>728</v>
      </c>
      <c r="D28" s="8" t="s">
        <v>16</v>
      </c>
      <c r="E28" s="7" t="s">
        <v>729</v>
      </c>
      <c r="F28" s="7" t="s">
        <v>730</v>
      </c>
      <c r="G28">
        <v>2</v>
      </c>
      <c r="H28">
        <v>3</v>
      </c>
      <c r="I28">
        <v>1</v>
      </c>
      <c r="J28">
        <f t="shared" si="0"/>
        <v>6</v>
      </c>
      <c r="K28">
        <v>2200</v>
      </c>
      <c r="N28">
        <f t="shared" si="1"/>
        <v>2200</v>
      </c>
      <c r="O28">
        <v>2</v>
      </c>
      <c r="R28" s="14" t="s">
        <v>731</v>
      </c>
    </row>
    <row r="29" spans="1:19">
      <c r="A29" s="11">
        <v>41082</v>
      </c>
      <c r="B29" t="s">
        <v>516</v>
      </c>
      <c r="C29" t="s">
        <v>517</v>
      </c>
      <c r="D29" s="8" t="s">
        <v>24</v>
      </c>
      <c r="E29" t="s">
        <v>25</v>
      </c>
      <c r="F29" t="s">
        <v>518</v>
      </c>
      <c r="G29">
        <v>1</v>
      </c>
      <c r="H29">
        <v>1</v>
      </c>
      <c r="J29">
        <f t="shared" si="0"/>
        <v>2</v>
      </c>
      <c r="K29">
        <v>800</v>
      </c>
      <c r="L29">
        <v>800</v>
      </c>
      <c r="N29">
        <f t="shared" si="1"/>
        <v>0</v>
      </c>
      <c r="O29">
        <v>1</v>
      </c>
      <c r="R29" s="14" t="s">
        <v>552</v>
      </c>
      <c r="S29" t="s">
        <v>598</v>
      </c>
    </row>
    <row r="30" spans="1:19">
      <c r="A30" s="11">
        <v>41092</v>
      </c>
      <c r="B30" t="s">
        <v>669</v>
      </c>
      <c r="C30" t="s">
        <v>670</v>
      </c>
      <c r="D30" s="8" t="s">
        <v>70</v>
      </c>
      <c r="E30" t="s">
        <v>671</v>
      </c>
      <c r="F30" t="s">
        <v>672</v>
      </c>
      <c r="G30">
        <v>1</v>
      </c>
      <c r="H30">
        <v>2</v>
      </c>
      <c r="J30">
        <f t="shared" si="0"/>
        <v>3</v>
      </c>
      <c r="K30">
        <v>1110</v>
      </c>
      <c r="L30">
        <v>450</v>
      </c>
      <c r="N30">
        <f t="shared" si="1"/>
        <v>660</v>
      </c>
      <c r="O30">
        <v>1</v>
      </c>
      <c r="R30" s="14" t="s">
        <v>502</v>
      </c>
      <c r="S30" t="s">
        <v>686</v>
      </c>
    </row>
    <row r="31" spans="1:19">
      <c r="A31" s="11">
        <v>41085</v>
      </c>
      <c r="B31" t="s">
        <v>562</v>
      </c>
      <c r="C31" t="s">
        <v>563</v>
      </c>
      <c r="D31" s="8" t="s">
        <v>126</v>
      </c>
      <c r="E31" t="s">
        <v>564</v>
      </c>
      <c r="F31" t="s">
        <v>565</v>
      </c>
      <c r="G31">
        <v>1</v>
      </c>
      <c r="H31">
        <v>1</v>
      </c>
      <c r="I31">
        <v>1</v>
      </c>
      <c r="J31">
        <f t="shared" si="0"/>
        <v>3</v>
      </c>
      <c r="K31">
        <v>1110</v>
      </c>
      <c r="L31">
        <v>350</v>
      </c>
      <c r="N31">
        <f t="shared" si="1"/>
        <v>760</v>
      </c>
      <c r="O31">
        <v>1</v>
      </c>
      <c r="R31" s="14" t="s">
        <v>502</v>
      </c>
      <c r="S31" t="s">
        <v>687</v>
      </c>
    </row>
    <row r="32" spans="1:19">
      <c r="A32" s="11">
        <v>41065</v>
      </c>
      <c r="B32" t="s">
        <v>21</v>
      </c>
      <c r="C32" t="s">
        <v>22</v>
      </c>
      <c r="D32" s="8" t="s">
        <v>23</v>
      </c>
      <c r="E32" t="s">
        <v>519</v>
      </c>
      <c r="F32" t="s">
        <v>520</v>
      </c>
      <c r="G32">
        <v>6</v>
      </c>
      <c r="H32">
        <v>6</v>
      </c>
      <c r="I32">
        <v>2</v>
      </c>
      <c r="J32">
        <f t="shared" si="0"/>
        <v>14</v>
      </c>
      <c r="K32">
        <v>4960</v>
      </c>
      <c r="L32">
        <v>2100</v>
      </c>
      <c r="N32">
        <f t="shared" si="1"/>
        <v>2860</v>
      </c>
      <c r="O32">
        <v>4</v>
      </c>
      <c r="R32" s="14" t="s">
        <v>502</v>
      </c>
    </row>
    <row r="33" spans="1:19">
      <c r="A33" s="11">
        <v>41092</v>
      </c>
      <c r="B33" t="s">
        <v>14</v>
      </c>
      <c r="C33" t="s">
        <v>15</v>
      </c>
      <c r="D33" s="8" t="s">
        <v>16</v>
      </c>
      <c r="E33" t="s">
        <v>544</v>
      </c>
      <c r="F33" t="s">
        <v>668</v>
      </c>
      <c r="G33">
        <v>2</v>
      </c>
      <c r="H33">
        <v>2</v>
      </c>
      <c r="I33">
        <v>1</v>
      </c>
      <c r="J33">
        <f t="shared" si="0"/>
        <v>5</v>
      </c>
      <c r="K33">
        <v>400</v>
      </c>
      <c r="L33">
        <v>400</v>
      </c>
      <c r="N33">
        <f t="shared" si="1"/>
        <v>0</v>
      </c>
      <c r="R33" s="14" t="s">
        <v>573</v>
      </c>
      <c r="S33" t="s">
        <v>688</v>
      </c>
    </row>
    <row r="34" spans="1:19">
      <c r="A34" s="11">
        <v>41085</v>
      </c>
      <c r="B34" t="s">
        <v>31</v>
      </c>
      <c r="C34" t="s">
        <v>29</v>
      </c>
      <c r="D34" s="8" t="s">
        <v>30</v>
      </c>
      <c r="E34" t="s">
        <v>582</v>
      </c>
      <c r="F34" t="s">
        <v>583</v>
      </c>
      <c r="G34">
        <v>10</v>
      </c>
      <c r="H34">
        <v>12</v>
      </c>
      <c r="I34">
        <v>1</v>
      </c>
      <c r="J34">
        <f t="shared" si="0"/>
        <v>23</v>
      </c>
      <c r="K34">
        <v>8310</v>
      </c>
      <c r="L34">
        <v>3450</v>
      </c>
      <c r="N34">
        <f t="shared" si="1"/>
        <v>4860</v>
      </c>
      <c r="O34">
        <v>6</v>
      </c>
      <c r="P34">
        <v>1</v>
      </c>
      <c r="R34" s="14" t="s">
        <v>502</v>
      </c>
    </row>
    <row r="35" spans="1:19">
      <c r="A35" s="11">
        <v>41085</v>
      </c>
      <c r="B35" t="s">
        <v>566</v>
      </c>
      <c r="C35" t="s">
        <v>567</v>
      </c>
      <c r="D35" s="8" t="s">
        <v>16</v>
      </c>
      <c r="E35" t="s">
        <v>568</v>
      </c>
      <c r="F35" t="s">
        <v>569</v>
      </c>
      <c r="G35">
        <v>1</v>
      </c>
      <c r="H35">
        <v>3</v>
      </c>
      <c r="J35">
        <f t="shared" si="0"/>
        <v>4</v>
      </c>
      <c r="K35">
        <v>1200</v>
      </c>
      <c r="L35">
        <v>600</v>
      </c>
      <c r="N35">
        <f t="shared" si="1"/>
        <v>600</v>
      </c>
      <c r="O35">
        <v>1</v>
      </c>
      <c r="R35" s="14" t="s">
        <v>502</v>
      </c>
      <c r="S35" s="5"/>
    </row>
    <row r="36" spans="1:19">
      <c r="A36" s="11"/>
      <c r="B36" t="s">
        <v>657</v>
      </c>
      <c r="C36" t="s">
        <v>69</v>
      </c>
      <c r="D36" s="8" t="s">
        <v>16</v>
      </c>
      <c r="E36" t="s">
        <v>658</v>
      </c>
      <c r="G36">
        <v>1</v>
      </c>
      <c r="H36">
        <v>2</v>
      </c>
      <c r="J36">
        <f t="shared" si="0"/>
        <v>3</v>
      </c>
      <c r="K36">
        <v>135</v>
      </c>
      <c r="N36">
        <f t="shared" si="1"/>
        <v>135</v>
      </c>
      <c r="R36" s="14" t="s">
        <v>573</v>
      </c>
      <c r="S36" t="s">
        <v>742</v>
      </c>
    </row>
    <row r="37" spans="1:19">
      <c r="A37" s="11">
        <v>41085</v>
      </c>
      <c r="B37" t="s">
        <v>52</v>
      </c>
      <c r="C37" t="s">
        <v>51</v>
      </c>
      <c r="D37" s="8" t="s">
        <v>23</v>
      </c>
      <c r="E37" t="s">
        <v>578</v>
      </c>
      <c r="F37" t="s">
        <v>579</v>
      </c>
      <c r="G37">
        <v>3</v>
      </c>
      <c r="H37">
        <v>11</v>
      </c>
      <c r="J37">
        <f t="shared" si="0"/>
        <v>14</v>
      </c>
      <c r="K37">
        <v>5020</v>
      </c>
      <c r="L37">
        <v>1650</v>
      </c>
      <c r="N37">
        <f t="shared" si="1"/>
        <v>3370</v>
      </c>
      <c r="O37">
        <v>3</v>
      </c>
      <c r="Q37">
        <v>3</v>
      </c>
      <c r="R37" s="14" t="s">
        <v>502</v>
      </c>
      <c r="S37" t="s">
        <v>580</v>
      </c>
    </row>
    <row r="38" spans="1:19">
      <c r="A38" s="11">
        <v>41085</v>
      </c>
      <c r="B38" t="s">
        <v>526</v>
      </c>
      <c r="C38" t="s">
        <v>527</v>
      </c>
      <c r="D38" s="8" t="s">
        <v>16</v>
      </c>
      <c r="E38" t="s">
        <v>555</v>
      </c>
      <c r="F38" t="s">
        <v>556</v>
      </c>
      <c r="G38">
        <v>3</v>
      </c>
      <c r="H38">
        <v>8</v>
      </c>
      <c r="J38">
        <f t="shared" si="0"/>
        <v>11</v>
      </c>
      <c r="K38">
        <v>3910</v>
      </c>
      <c r="L38">
        <v>1850</v>
      </c>
      <c r="N38">
        <f t="shared" si="1"/>
        <v>2060</v>
      </c>
      <c r="O38">
        <v>3</v>
      </c>
      <c r="R38" s="14" t="s">
        <v>502</v>
      </c>
      <c r="S38" t="s">
        <v>541</v>
      </c>
    </row>
    <row r="39" spans="1:19">
      <c r="A39" s="11">
        <v>41086</v>
      </c>
      <c r="B39" t="s">
        <v>539</v>
      </c>
      <c r="C39" t="s">
        <v>56</v>
      </c>
      <c r="D39" s="8" t="s">
        <v>16</v>
      </c>
      <c r="E39" t="s">
        <v>540</v>
      </c>
      <c r="F39" t="s">
        <v>591</v>
      </c>
      <c r="G39">
        <v>4</v>
      </c>
      <c r="H39">
        <v>17</v>
      </c>
      <c r="J39">
        <f t="shared" si="0"/>
        <v>21</v>
      </c>
      <c r="K39">
        <v>7720</v>
      </c>
      <c r="L39">
        <v>3300</v>
      </c>
      <c r="N39">
        <f t="shared" si="1"/>
        <v>4420</v>
      </c>
      <c r="O39">
        <v>7</v>
      </c>
      <c r="R39" s="14" t="s">
        <v>502</v>
      </c>
      <c r="S39" t="s">
        <v>732</v>
      </c>
    </row>
    <row r="40" spans="1:19">
      <c r="A40" s="11">
        <v>41080</v>
      </c>
      <c r="B40" t="s">
        <v>28</v>
      </c>
      <c r="C40" t="s">
        <v>29</v>
      </c>
      <c r="D40" s="8" t="s">
        <v>30</v>
      </c>
      <c r="E40" t="s">
        <v>528</v>
      </c>
      <c r="F40" t="s">
        <v>529</v>
      </c>
      <c r="G40">
        <v>2</v>
      </c>
      <c r="J40">
        <f t="shared" si="0"/>
        <v>2</v>
      </c>
      <c r="K40">
        <v>100</v>
      </c>
      <c r="L40">
        <v>100</v>
      </c>
      <c r="N40">
        <f t="shared" si="1"/>
        <v>0</v>
      </c>
      <c r="P40">
        <v>1</v>
      </c>
      <c r="R40" s="14" t="s">
        <v>502</v>
      </c>
      <c r="S40" t="s">
        <v>530</v>
      </c>
    </row>
    <row r="41" spans="1:19">
      <c r="A41" s="11">
        <v>7890</v>
      </c>
      <c r="B41" t="s">
        <v>745</v>
      </c>
      <c r="C41" t="s">
        <v>49</v>
      </c>
      <c r="D41" s="8" t="s">
        <v>16</v>
      </c>
      <c r="E41" t="s">
        <v>748</v>
      </c>
      <c r="F41" t="s">
        <v>713</v>
      </c>
      <c r="G41">
        <v>1</v>
      </c>
      <c r="H41">
        <v>4</v>
      </c>
      <c r="J41">
        <f>SUM(G41:I41)</f>
        <v>5</v>
      </c>
      <c r="K41">
        <v>332</v>
      </c>
      <c r="N41">
        <f>+K41-L41-M41</f>
        <v>332</v>
      </c>
      <c r="R41" s="14" t="s">
        <v>573</v>
      </c>
      <c r="S41" t="s">
        <v>749</v>
      </c>
    </row>
    <row r="42" spans="1:19">
      <c r="A42" s="11">
        <v>41065</v>
      </c>
      <c r="B42" t="s">
        <v>17</v>
      </c>
      <c r="C42" t="s">
        <v>18</v>
      </c>
      <c r="D42" s="8" t="s">
        <v>16</v>
      </c>
      <c r="E42" t="s">
        <v>19</v>
      </c>
      <c r="F42" t="s">
        <v>20</v>
      </c>
      <c r="G42">
        <v>2</v>
      </c>
      <c r="H42">
        <v>3</v>
      </c>
      <c r="I42">
        <v>1</v>
      </c>
      <c r="J42">
        <f>SUM(G42:I42)</f>
        <v>6</v>
      </c>
      <c r="K42">
        <v>700</v>
      </c>
      <c r="L42">
        <v>150</v>
      </c>
      <c r="N42">
        <f t="shared" si="1"/>
        <v>550</v>
      </c>
      <c r="P42">
        <v>1</v>
      </c>
      <c r="R42" s="14" t="s">
        <v>505</v>
      </c>
      <c r="S42" t="s">
        <v>698</v>
      </c>
    </row>
    <row r="43" spans="1:19">
      <c r="A43" s="11">
        <v>41102</v>
      </c>
      <c r="B43" t="s">
        <v>736</v>
      </c>
      <c r="C43" t="s">
        <v>733</v>
      </c>
      <c r="E43" t="s">
        <v>734</v>
      </c>
      <c r="H43">
        <v>3</v>
      </c>
      <c r="J43">
        <f>SUM(G43:I43)</f>
        <v>3</v>
      </c>
      <c r="K43">
        <v>1015</v>
      </c>
      <c r="L43">
        <v>740</v>
      </c>
      <c r="N43">
        <f t="shared" si="1"/>
        <v>275</v>
      </c>
      <c r="O43">
        <v>1</v>
      </c>
      <c r="R43" s="14" t="s">
        <v>502</v>
      </c>
      <c r="S43" t="s">
        <v>747</v>
      </c>
    </row>
    <row r="44" spans="1:19">
      <c r="A44" s="11">
        <v>41068</v>
      </c>
      <c r="B44" t="s">
        <v>59</v>
      </c>
      <c r="C44" t="s">
        <v>18</v>
      </c>
      <c r="D44" s="8" t="s">
        <v>16</v>
      </c>
      <c r="E44" t="s">
        <v>60</v>
      </c>
      <c r="F44" t="s">
        <v>521</v>
      </c>
      <c r="G44">
        <v>3</v>
      </c>
      <c r="H44">
        <v>3</v>
      </c>
      <c r="J44">
        <f t="shared" si="0"/>
        <v>6</v>
      </c>
      <c r="K44">
        <v>2250</v>
      </c>
      <c r="L44">
        <v>1050</v>
      </c>
      <c r="N44">
        <f t="shared" si="1"/>
        <v>1200</v>
      </c>
      <c r="O44">
        <v>2</v>
      </c>
      <c r="P44">
        <v>1</v>
      </c>
      <c r="R44" s="14" t="s">
        <v>697</v>
      </c>
      <c r="S44" t="s">
        <v>696</v>
      </c>
    </row>
    <row r="45" spans="1:19">
      <c r="A45" s="11">
        <v>41086</v>
      </c>
      <c r="B45" t="s">
        <v>691</v>
      </c>
      <c r="C45" t="s">
        <v>18</v>
      </c>
      <c r="D45" s="8" t="s">
        <v>16</v>
      </c>
      <c r="E45" t="s">
        <v>692</v>
      </c>
      <c r="F45" t="s">
        <v>693</v>
      </c>
      <c r="G45">
        <v>1</v>
      </c>
      <c r="I45">
        <v>1</v>
      </c>
      <c r="J45">
        <f t="shared" si="0"/>
        <v>2</v>
      </c>
      <c r="K45">
        <v>800</v>
      </c>
      <c r="L45">
        <v>300</v>
      </c>
      <c r="N45">
        <f t="shared" si="1"/>
        <v>500</v>
      </c>
      <c r="O45">
        <v>1</v>
      </c>
      <c r="R45" s="14" t="s">
        <v>502</v>
      </c>
      <c r="S45" t="s">
        <v>694</v>
      </c>
    </row>
    <row r="46" spans="1:19">
      <c r="A46" s="11"/>
      <c r="B46" t="s">
        <v>750</v>
      </c>
      <c r="C46" t="s">
        <v>751</v>
      </c>
      <c r="D46" s="8" t="s">
        <v>27</v>
      </c>
      <c r="E46" t="s">
        <v>752</v>
      </c>
      <c r="F46" t="s">
        <v>753</v>
      </c>
      <c r="J46">
        <f t="shared" si="0"/>
        <v>0</v>
      </c>
      <c r="K46">
        <v>850</v>
      </c>
      <c r="N46">
        <f t="shared" si="1"/>
        <v>850</v>
      </c>
      <c r="O46">
        <v>3</v>
      </c>
      <c r="R46" s="14" t="s">
        <v>754</v>
      </c>
      <c r="S46" t="s">
        <v>755</v>
      </c>
    </row>
    <row r="47" spans="1:19">
      <c r="A47" s="11">
        <v>41064</v>
      </c>
      <c r="B47" t="s">
        <v>536</v>
      </c>
      <c r="C47" t="s">
        <v>22</v>
      </c>
      <c r="D47" s="8" t="s">
        <v>23</v>
      </c>
      <c r="E47" t="s">
        <v>537</v>
      </c>
      <c r="F47" t="s">
        <v>538</v>
      </c>
      <c r="G47">
        <v>1</v>
      </c>
      <c r="I47">
        <v>1</v>
      </c>
      <c r="J47">
        <f t="shared" si="0"/>
        <v>2</v>
      </c>
      <c r="K47">
        <v>800</v>
      </c>
      <c r="L47">
        <v>800</v>
      </c>
      <c r="N47">
        <f t="shared" si="1"/>
        <v>0</v>
      </c>
      <c r="O47">
        <v>1</v>
      </c>
      <c r="R47" s="14" t="s">
        <v>502</v>
      </c>
      <c r="S47" t="s">
        <v>584</v>
      </c>
    </row>
    <row r="48" spans="1:19">
      <c r="A48" s="11">
        <v>41085</v>
      </c>
      <c r="B48" t="s">
        <v>575</v>
      </c>
      <c r="C48" t="s">
        <v>576</v>
      </c>
      <c r="D48" s="8" t="s">
        <v>57</v>
      </c>
      <c r="E48" t="s">
        <v>58</v>
      </c>
      <c r="F48" t="s">
        <v>577</v>
      </c>
      <c r="G48">
        <v>2</v>
      </c>
      <c r="H48">
        <v>2</v>
      </c>
      <c r="J48">
        <f t="shared" si="0"/>
        <v>4</v>
      </c>
      <c r="K48">
        <v>1400</v>
      </c>
      <c r="L48">
        <v>600</v>
      </c>
      <c r="N48">
        <f t="shared" si="1"/>
        <v>800</v>
      </c>
      <c r="O48">
        <v>1</v>
      </c>
      <c r="R48" s="14" t="s">
        <v>502</v>
      </c>
    </row>
    <row r="49" spans="1:19">
      <c r="A49" s="11">
        <v>41085</v>
      </c>
      <c r="B49" t="s">
        <v>91</v>
      </c>
      <c r="C49" t="s">
        <v>92</v>
      </c>
      <c r="D49" s="8" t="s">
        <v>16</v>
      </c>
      <c r="E49" t="s">
        <v>545</v>
      </c>
      <c r="F49" t="s">
        <v>546</v>
      </c>
      <c r="G49">
        <v>4</v>
      </c>
      <c r="H49">
        <v>14</v>
      </c>
      <c r="J49">
        <f t="shared" si="0"/>
        <v>18</v>
      </c>
      <c r="K49">
        <v>6436</v>
      </c>
      <c r="L49">
        <v>2700</v>
      </c>
      <c r="N49">
        <f t="shared" si="1"/>
        <v>3736</v>
      </c>
      <c r="O49">
        <v>5</v>
      </c>
      <c r="Q49">
        <v>1</v>
      </c>
      <c r="R49" s="14" t="s">
        <v>502</v>
      </c>
    </row>
    <row r="50" spans="1:19">
      <c r="A50" s="11">
        <v>41099</v>
      </c>
      <c r="B50" t="s">
        <v>709</v>
      </c>
      <c r="C50" t="s">
        <v>86</v>
      </c>
      <c r="D50" s="8" t="s">
        <v>87</v>
      </c>
      <c r="E50" t="s">
        <v>88</v>
      </c>
      <c r="F50" t="s">
        <v>710</v>
      </c>
      <c r="G50">
        <v>2</v>
      </c>
      <c r="H50">
        <v>5</v>
      </c>
      <c r="J50">
        <f t="shared" si="0"/>
        <v>7</v>
      </c>
      <c r="K50">
        <v>893</v>
      </c>
      <c r="L50">
        <v>893</v>
      </c>
      <c r="N50">
        <f t="shared" si="1"/>
        <v>0</v>
      </c>
      <c r="R50" s="14" t="s">
        <v>573</v>
      </c>
      <c r="S50" t="s">
        <v>711</v>
      </c>
    </row>
    <row r="51" spans="1:19">
      <c r="A51" s="11">
        <v>41085</v>
      </c>
      <c r="B51" t="s">
        <v>67</v>
      </c>
      <c r="C51" t="s">
        <v>68</v>
      </c>
      <c r="D51" s="8" t="s">
        <v>27</v>
      </c>
      <c r="E51" t="s">
        <v>553</v>
      </c>
      <c r="F51" t="s">
        <v>554</v>
      </c>
      <c r="G51">
        <v>3</v>
      </c>
      <c r="H51">
        <v>14</v>
      </c>
      <c r="J51">
        <f t="shared" si="0"/>
        <v>17</v>
      </c>
      <c r="K51">
        <v>6040</v>
      </c>
      <c r="L51">
        <v>2710</v>
      </c>
      <c r="N51">
        <f t="shared" si="1"/>
        <v>3330</v>
      </c>
      <c r="O51">
        <v>5</v>
      </c>
      <c r="R51" s="14" t="s">
        <v>502</v>
      </c>
    </row>
    <row r="52" spans="1:19">
      <c r="A52" s="11">
        <v>41081</v>
      </c>
      <c r="B52" t="s">
        <v>74</v>
      </c>
      <c r="C52" t="s">
        <v>75</v>
      </c>
      <c r="D52" s="8" t="s">
        <v>30</v>
      </c>
      <c r="E52" t="s">
        <v>522</v>
      </c>
      <c r="F52" t="s">
        <v>523</v>
      </c>
      <c r="G52">
        <v>4</v>
      </c>
      <c r="H52">
        <v>13</v>
      </c>
      <c r="I52">
        <v>1</v>
      </c>
      <c r="J52">
        <f t="shared" si="0"/>
        <v>18</v>
      </c>
      <c r="K52">
        <v>6500</v>
      </c>
      <c r="L52">
        <f>2400+300</f>
        <v>2700</v>
      </c>
      <c r="N52">
        <f t="shared" si="1"/>
        <v>3800</v>
      </c>
      <c r="O52">
        <v>4</v>
      </c>
      <c r="P52">
        <v>1</v>
      </c>
      <c r="Q52">
        <v>1</v>
      </c>
      <c r="R52" s="14" t="s">
        <v>502</v>
      </c>
    </row>
    <row r="53" spans="1:19">
      <c r="A53" s="11">
        <v>41080</v>
      </c>
      <c r="B53" t="s">
        <v>531</v>
      </c>
      <c r="C53" t="s">
        <v>532</v>
      </c>
      <c r="D53" s="8" t="s">
        <v>30</v>
      </c>
      <c r="E53" t="s">
        <v>533</v>
      </c>
      <c r="F53" t="s">
        <v>534</v>
      </c>
      <c r="G53">
        <v>1</v>
      </c>
      <c r="H53">
        <v>1</v>
      </c>
      <c r="J53">
        <f t="shared" si="0"/>
        <v>2</v>
      </c>
      <c r="K53">
        <v>250</v>
      </c>
      <c r="L53">
        <v>250</v>
      </c>
      <c r="N53">
        <f t="shared" si="1"/>
        <v>0</v>
      </c>
      <c r="R53" s="14" t="s">
        <v>573</v>
      </c>
      <c r="S53" t="s">
        <v>535</v>
      </c>
    </row>
    <row r="54" spans="1:19">
      <c r="A54" s="11">
        <v>41081</v>
      </c>
      <c r="B54" t="s">
        <v>63</v>
      </c>
      <c r="C54" t="s">
        <v>64</v>
      </c>
      <c r="D54" s="8" t="s">
        <v>30</v>
      </c>
      <c r="E54" t="s">
        <v>524</v>
      </c>
      <c r="F54" t="s">
        <v>525</v>
      </c>
      <c r="G54">
        <v>6</v>
      </c>
      <c r="H54">
        <v>10</v>
      </c>
      <c r="J54">
        <f t="shared" si="0"/>
        <v>16</v>
      </c>
      <c r="K54">
        <v>5820</v>
      </c>
      <c r="L54">
        <v>2400</v>
      </c>
      <c r="N54">
        <f t="shared" si="1"/>
        <v>3420</v>
      </c>
      <c r="O54">
        <v>4</v>
      </c>
      <c r="P54">
        <v>1</v>
      </c>
      <c r="R54" s="14" t="s">
        <v>502</v>
      </c>
    </row>
    <row r="55" spans="1:19">
      <c r="A55" s="11"/>
      <c r="J55">
        <f t="shared" si="0"/>
        <v>0</v>
      </c>
      <c r="N55">
        <f t="shared" si="1"/>
        <v>0</v>
      </c>
    </row>
    <row r="56" spans="1:19">
      <c r="A56" s="11"/>
      <c r="B56" t="s">
        <v>133</v>
      </c>
      <c r="C56" t="s">
        <v>26</v>
      </c>
      <c r="D56" s="8" t="s">
        <v>27</v>
      </c>
      <c r="G56">
        <v>4</v>
      </c>
      <c r="H56">
        <v>2</v>
      </c>
      <c r="J56">
        <f t="shared" ref="J56:J61" si="2">SUM(G56:I56)</f>
        <v>6</v>
      </c>
      <c r="K56">
        <v>275</v>
      </c>
      <c r="N56">
        <f t="shared" ref="N56:N63" si="3">+K56-L56-M56</f>
        <v>275</v>
      </c>
      <c r="P56">
        <v>1</v>
      </c>
      <c r="R56" s="14" t="s">
        <v>140</v>
      </c>
      <c r="S56" t="s">
        <v>726</v>
      </c>
    </row>
    <row r="57" spans="1:19">
      <c r="A57" s="11"/>
      <c r="B57" t="s">
        <v>39</v>
      </c>
      <c r="D57" s="8" t="s">
        <v>66</v>
      </c>
      <c r="G57">
        <v>22</v>
      </c>
      <c r="H57">
        <v>2</v>
      </c>
      <c r="I57">
        <v>3</v>
      </c>
      <c r="J57">
        <f t="shared" si="2"/>
        <v>27</v>
      </c>
      <c r="K57">
        <v>350</v>
      </c>
      <c r="N57">
        <f t="shared" si="3"/>
        <v>350</v>
      </c>
      <c r="O57">
        <v>6</v>
      </c>
      <c r="P57">
        <v>1</v>
      </c>
      <c r="R57" s="16" t="s">
        <v>143</v>
      </c>
    </row>
    <row r="58" spans="1:19">
      <c r="A58" s="11"/>
      <c r="B58" t="s">
        <v>134</v>
      </c>
      <c r="C58" t="s">
        <v>26</v>
      </c>
      <c r="D58" s="8" t="s">
        <v>27</v>
      </c>
      <c r="G58">
        <v>3</v>
      </c>
      <c r="J58">
        <f t="shared" si="2"/>
        <v>3</v>
      </c>
      <c r="K58">
        <v>0</v>
      </c>
      <c r="N58">
        <f t="shared" si="3"/>
        <v>0</v>
      </c>
      <c r="O58">
        <v>1</v>
      </c>
      <c r="R58" s="15" t="s">
        <v>135</v>
      </c>
    </row>
    <row r="59" spans="1:19">
      <c r="A59" s="11"/>
      <c r="B59" t="s">
        <v>173</v>
      </c>
      <c r="C59" t="s">
        <v>26</v>
      </c>
      <c r="D59" s="8" t="s">
        <v>27</v>
      </c>
      <c r="G59">
        <v>1</v>
      </c>
      <c r="H59">
        <v>1</v>
      </c>
      <c r="J59">
        <f t="shared" si="2"/>
        <v>2</v>
      </c>
      <c r="K59">
        <v>0</v>
      </c>
      <c r="N59">
        <f t="shared" si="3"/>
        <v>0</v>
      </c>
      <c r="R59" s="15" t="s">
        <v>135</v>
      </c>
    </row>
    <row r="60" spans="1:19">
      <c r="A60" s="11"/>
      <c r="B60" t="s">
        <v>655</v>
      </c>
      <c r="C60" t="s">
        <v>653</v>
      </c>
      <c r="D60" s="8" t="s">
        <v>27</v>
      </c>
      <c r="F60" t="s">
        <v>654</v>
      </c>
      <c r="G60">
        <v>1</v>
      </c>
      <c r="J60">
        <f t="shared" si="2"/>
        <v>1</v>
      </c>
      <c r="K60">
        <v>0</v>
      </c>
      <c r="N60">
        <f t="shared" si="3"/>
        <v>0</v>
      </c>
      <c r="R60" s="14" t="s">
        <v>135</v>
      </c>
      <c r="S60" t="s">
        <v>172</v>
      </c>
    </row>
    <row r="61" spans="1:19">
      <c r="A61" s="11"/>
      <c r="B61" t="s">
        <v>756</v>
      </c>
      <c r="C61" t="s">
        <v>26</v>
      </c>
      <c r="D61" s="8" t="s">
        <v>27</v>
      </c>
      <c r="G61">
        <v>1</v>
      </c>
      <c r="H61">
        <v>1</v>
      </c>
      <c r="J61">
        <f t="shared" si="2"/>
        <v>2</v>
      </c>
      <c r="K61">
        <v>0</v>
      </c>
      <c r="N61">
        <f t="shared" si="3"/>
        <v>0</v>
      </c>
      <c r="R61" s="15" t="s">
        <v>135</v>
      </c>
      <c r="S61" t="s">
        <v>757</v>
      </c>
    </row>
    <row r="62" spans="1:19">
      <c r="A62" s="11"/>
      <c r="B62" t="s">
        <v>773</v>
      </c>
      <c r="N62">
        <f t="shared" si="3"/>
        <v>0</v>
      </c>
    </row>
    <row r="63" spans="1:19">
      <c r="A63" s="11"/>
      <c r="F63" s="6" t="s">
        <v>38</v>
      </c>
      <c r="G63" s="6">
        <f t="shared" ref="G63:M63" si="4">SUM(G2:G62)</f>
        <v>201</v>
      </c>
      <c r="H63" s="6">
        <f t="shared" si="4"/>
        <v>381</v>
      </c>
      <c r="I63" s="6">
        <f t="shared" si="4"/>
        <v>21</v>
      </c>
      <c r="J63" s="6">
        <f t="shared" si="4"/>
        <v>603</v>
      </c>
      <c r="K63" s="17">
        <f t="shared" si="4"/>
        <v>192514</v>
      </c>
      <c r="L63" s="17">
        <f t="shared" si="4"/>
        <v>84138</v>
      </c>
      <c r="M63" s="17">
        <f t="shared" si="4"/>
        <v>0</v>
      </c>
      <c r="N63" s="99">
        <f t="shared" si="3"/>
        <v>108376</v>
      </c>
      <c r="O63" s="6">
        <f>SUM(O2:O62)</f>
        <v>152</v>
      </c>
      <c r="P63" s="6">
        <f>SUM(P2:P62)</f>
        <v>16</v>
      </c>
      <c r="Q63" s="6">
        <f>SUM(Q2:Q62)</f>
        <v>12</v>
      </c>
    </row>
    <row r="64" spans="1:19">
      <c r="A64" s="11"/>
      <c r="F64" s="6"/>
      <c r="G64" s="6"/>
      <c r="H64" s="6"/>
      <c r="I64" s="6"/>
      <c r="J64" s="6"/>
      <c r="K64" s="17"/>
      <c r="L64" s="17"/>
      <c r="M64" s="17"/>
      <c r="N64" s="17"/>
      <c r="O64" s="6"/>
      <c r="P64" s="6"/>
      <c r="Q64" s="6"/>
    </row>
    <row r="65" spans="1:11">
      <c r="A65" s="11"/>
      <c r="B65" s="6" t="s">
        <v>94</v>
      </c>
    </row>
    <row r="66" spans="1:11">
      <c r="A66" s="11" t="s">
        <v>136</v>
      </c>
      <c r="B66" t="s">
        <v>93</v>
      </c>
      <c r="C66" t="s">
        <v>139</v>
      </c>
      <c r="D66" s="8" t="s">
        <v>16</v>
      </c>
      <c r="E66" t="s">
        <v>600</v>
      </c>
      <c r="F66" t="s">
        <v>601</v>
      </c>
      <c r="J66">
        <v>14</v>
      </c>
      <c r="K66" t="s">
        <v>649</v>
      </c>
    </row>
    <row r="67" spans="1:11">
      <c r="A67" s="11" t="s">
        <v>136</v>
      </c>
      <c r="B67" t="s">
        <v>638</v>
      </c>
      <c r="C67" t="s">
        <v>639</v>
      </c>
      <c r="D67" s="8" t="s">
        <v>44</v>
      </c>
      <c r="E67" t="s">
        <v>640</v>
      </c>
      <c r="K67" t="s">
        <v>662</v>
      </c>
    </row>
    <row r="68" spans="1:11">
      <c r="A68" s="11"/>
      <c r="B68" t="s">
        <v>34</v>
      </c>
      <c r="C68" t="s">
        <v>35</v>
      </c>
      <c r="D68" s="8" t="s">
        <v>30</v>
      </c>
      <c r="E68" t="s">
        <v>606</v>
      </c>
      <c r="F68" t="s">
        <v>607</v>
      </c>
      <c r="J68">
        <v>18</v>
      </c>
      <c r="K68" t="s">
        <v>641</v>
      </c>
    </row>
    <row r="69" spans="1:11">
      <c r="A69" s="11" t="s">
        <v>502</v>
      </c>
      <c r="B69" t="s">
        <v>631</v>
      </c>
      <c r="C69" t="s">
        <v>26</v>
      </c>
      <c r="D69" s="8" t="s">
        <v>27</v>
      </c>
      <c r="E69" t="s">
        <v>632</v>
      </c>
      <c r="F69" s="7" t="s">
        <v>633</v>
      </c>
      <c r="K69" t="s">
        <v>644</v>
      </c>
    </row>
    <row r="70" spans="1:11">
      <c r="A70" s="11"/>
      <c r="B70" t="s">
        <v>95</v>
      </c>
      <c r="C70" t="s">
        <v>96</v>
      </c>
      <c r="D70" s="8" t="s">
        <v>55</v>
      </c>
      <c r="E70" t="s">
        <v>97</v>
      </c>
      <c r="F70" t="s">
        <v>98</v>
      </c>
      <c r="J70">
        <v>15</v>
      </c>
    </row>
    <row r="71" spans="1:11">
      <c r="A71" s="11" t="s">
        <v>136</v>
      </c>
      <c r="B71" s="7" t="s">
        <v>79</v>
      </c>
      <c r="C71" s="7" t="s">
        <v>80</v>
      </c>
      <c r="D71" s="9" t="s">
        <v>27</v>
      </c>
      <c r="E71" s="7" t="s">
        <v>664</v>
      </c>
      <c r="F71" t="s">
        <v>665</v>
      </c>
      <c r="J71">
        <v>20</v>
      </c>
      <c r="K71" t="s">
        <v>666</v>
      </c>
    </row>
    <row r="72" spans="1:11">
      <c r="A72" s="11"/>
      <c r="B72" s="7" t="s">
        <v>608</v>
      </c>
      <c r="C72" s="7" t="s">
        <v>37</v>
      </c>
      <c r="D72" s="9" t="s">
        <v>16</v>
      </c>
      <c r="E72" s="7" t="s">
        <v>609</v>
      </c>
      <c r="F72" s="7" t="s">
        <v>610</v>
      </c>
      <c r="J72">
        <v>3</v>
      </c>
      <c r="K72" t="s">
        <v>645</v>
      </c>
    </row>
    <row r="73" spans="1:11">
      <c r="A73" s="11"/>
      <c r="B73" s="7" t="s">
        <v>36</v>
      </c>
      <c r="C73" s="7" t="s">
        <v>37</v>
      </c>
      <c r="D73" s="9" t="s">
        <v>16</v>
      </c>
      <c r="E73" s="7" t="s">
        <v>611</v>
      </c>
      <c r="F73" s="7" t="s">
        <v>612</v>
      </c>
      <c r="J73">
        <v>10</v>
      </c>
      <c r="K73" t="s">
        <v>645</v>
      </c>
    </row>
    <row r="74" spans="1:11">
      <c r="A74" s="11" t="s">
        <v>136</v>
      </c>
      <c r="B74" s="7" t="s">
        <v>148</v>
      </c>
      <c r="C74" s="7" t="s">
        <v>90</v>
      </c>
      <c r="D74" s="9" t="s">
        <v>85</v>
      </c>
      <c r="E74" s="7" t="s">
        <v>629</v>
      </c>
      <c r="F74" s="7" t="s">
        <v>630</v>
      </c>
      <c r="J74">
        <v>13</v>
      </c>
      <c r="K74" t="s">
        <v>647</v>
      </c>
    </row>
    <row r="75" spans="1:11">
      <c r="A75" s="11"/>
      <c r="B75" s="7" t="s">
        <v>81</v>
      </c>
      <c r="C75" s="7" t="s">
        <v>82</v>
      </c>
      <c r="D75" s="9" t="s">
        <v>16</v>
      </c>
      <c r="E75" s="7" t="s">
        <v>613</v>
      </c>
      <c r="F75" s="7" t="s">
        <v>614</v>
      </c>
      <c r="J75">
        <v>8</v>
      </c>
      <c r="K75" t="s">
        <v>648</v>
      </c>
    </row>
    <row r="76" spans="1:11">
      <c r="A76" s="11"/>
      <c r="B76" t="s">
        <v>99</v>
      </c>
      <c r="C76" t="s">
        <v>100</v>
      </c>
      <c r="D76" s="8" t="s">
        <v>16</v>
      </c>
      <c r="E76" t="s">
        <v>101</v>
      </c>
      <c r="F76" t="s">
        <v>102</v>
      </c>
      <c r="J76">
        <v>10</v>
      </c>
    </row>
    <row r="77" spans="1:11">
      <c r="A77" s="11" t="s">
        <v>502</v>
      </c>
      <c r="B77" s="7" t="s">
        <v>46</v>
      </c>
      <c r="C77" s="7" t="s">
        <v>47</v>
      </c>
      <c r="D77" s="8" t="s">
        <v>16</v>
      </c>
      <c r="E77" s="7" t="s">
        <v>615</v>
      </c>
      <c r="F77" s="7" t="s">
        <v>616</v>
      </c>
      <c r="J77">
        <v>15</v>
      </c>
      <c r="K77" t="s">
        <v>648</v>
      </c>
    </row>
    <row r="78" spans="1:11">
      <c r="A78" s="11"/>
      <c r="B78" s="7" t="s">
        <v>83</v>
      </c>
      <c r="C78" s="7" t="s">
        <v>84</v>
      </c>
      <c r="D78" s="8" t="s">
        <v>66</v>
      </c>
      <c r="E78" s="7" t="s">
        <v>617</v>
      </c>
      <c r="F78" s="7" t="s">
        <v>618</v>
      </c>
      <c r="J78">
        <v>10</v>
      </c>
      <c r="K78" t="s">
        <v>648</v>
      </c>
    </row>
    <row r="79" spans="1:11">
      <c r="A79" s="11" t="s">
        <v>136</v>
      </c>
      <c r="B79" s="7" t="s">
        <v>137</v>
      </c>
      <c r="C79" s="7" t="s">
        <v>56</v>
      </c>
      <c r="D79" s="8" t="s">
        <v>16</v>
      </c>
      <c r="E79" s="7" t="s">
        <v>619</v>
      </c>
      <c r="F79" s="7" t="s">
        <v>620</v>
      </c>
      <c r="J79">
        <v>8</v>
      </c>
      <c r="K79" t="s">
        <v>650</v>
      </c>
    </row>
    <row r="80" spans="1:11">
      <c r="A80" s="11"/>
      <c r="B80" t="s">
        <v>103</v>
      </c>
      <c r="C80" t="s">
        <v>104</v>
      </c>
      <c r="D80" s="8" t="s">
        <v>105</v>
      </c>
      <c r="E80" t="s">
        <v>107</v>
      </c>
      <c r="F80" t="s">
        <v>106</v>
      </c>
      <c r="J80">
        <v>12</v>
      </c>
      <c r="K80" t="s">
        <v>648</v>
      </c>
    </row>
    <row r="81" spans="1:19">
      <c r="A81" s="11" t="s">
        <v>502</v>
      </c>
      <c r="B81" s="7" t="s">
        <v>48</v>
      </c>
      <c r="C81" s="7" t="s">
        <v>49</v>
      </c>
      <c r="D81" s="8" t="s">
        <v>16</v>
      </c>
      <c r="E81" s="7" t="s">
        <v>621</v>
      </c>
      <c r="F81" s="7" t="s">
        <v>622</v>
      </c>
      <c r="J81">
        <v>5</v>
      </c>
      <c r="K81" t="s">
        <v>663</v>
      </c>
    </row>
    <row r="82" spans="1:19">
      <c r="A82" s="11"/>
      <c r="B82" t="s">
        <v>108</v>
      </c>
      <c r="C82" t="s">
        <v>109</v>
      </c>
      <c r="D82" s="8" t="s">
        <v>110</v>
      </c>
      <c r="E82" t="s">
        <v>111</v>
      </c>
      <c r="F82" t="s">
        <v>112</v>
      </c>
      <c r="J82">
        <v>12</v>
      </c>
      <c r="K82" t="s">
        <v>648</v>
      </c>
    </row>
    <row r="83" spans="1:19">
      <c r="A83" s="11" t="s">
        <v>136</v>
      </c>
      <c r="B83" t="s">
        <v>113</v>
      </c>
      <c r="C83" t="s">
        <v>114</v>
      </c>
      <c r="D83" s="8" t="s">
        <v>115</v>
      </c>
      <c r="E83" t="s">
        <v>116</v>
      </c>
      <c r="F83" t="s">
        <v>117</v>
      </c>
      <c r="J83">
        <v>9</v>
      </c>
      <c r="S83" t="s">
        <v>504</v>
      </c>
    </row>
    <row r="84" spans="1:19">
      <c r="A84" s="11"/>
      <c r="B84" t="s">
        <v>118</v>
      </c>
      <c r="C84" t="s">
        <v>119</v>
      </c>
      <c r="D84" s="8" t="s">
        <v>16</v>
      </c>
      <c r="E84" t="s">
        <v>623</v>
      </c>
      <c r="F84" t="s">
        <v>624</v>
      </c>
      <c r="J84">
        <v>9</v>
      </c>
      <c r="K84" t="s">
        <v>648</v>
      </c>
    </row>
    <row r="85" spans="1:19">
      <c r="A85" s="11"/>
      <c r="B85" t="s">
        <v>120</v>
      </c>
      <c r="C85" t="s">
        <v>634</v>
      </c>
      <c r="D85" s="8" t="s">
        <v>635</v>
      </c>
      <c r="E85" t="s">
        <v>636</v>
      </c>
      <c r="F85" t="s">
        <v>637</v>
      </c>
      <c r="K85" t="s">
        <v>659</v>
      </c>
    </row>
    <row r="86" spans="1:19">
      <c r="A86" s="11" t="s">
        <v>136</v>
      </c>
      <c r="B86" t="s">
        <v>53</v>
      </c>
      <c r="C86" t="s">
        <v>54</v>
      </c>
      <c r="D86" s="8" t="s">
        <v>55</v>
      </c>
      <c r="E86" t="s">
        <v>625</v>
      </c>
      <c r="F86" t="s">
        <v>626</v>
      </c>
      <c r="J86">
        <v>10</v>
      </c>
      <c r="K86" t="s">
        <v>650</v>
      </c>
    </row>
    <row r="87" spans="1:19">
      <c r="A87" s="11"/>
      <c r="B87" t="s">
        <v>120</v>
      </c>
      <c r="C87" t="s">
        <v>121</v>
      </c>
      <c r="D87" s="8" t="s">
        <v>16</v>
      </c>
      <c r="E87" t="s">
        <v>122</v>
      </c>
      <c r="F87" t="s">
        <v>123</v>
      </c>
      <c r="J87">
        <v>12</v>
      </c>
      <c r="K87" t="s">
        <v>648</v>
      </c>
    </row>
    <row r="88" spans="1:19">
      <c r="A88" s="11"/>
      <c r="B88" t="s">
        <v>32</v>
      </c>
      <c r="C88" t="s">
        <v>33</v>
      </c>
      <c r="D88" s="8" t="s">
        <v>16</v>
      </c>
      <c r="E88" t="s">
        <v>627</v>
      </c>
      <c r="F88" t="s">
        <v>628</v>
      </c>
      <c r="J88">
        <v>6</v>
      </c>
      <c r="K88" t="s">
        <v>648</v>
      </c>
    </row>
    <row r="89" spans="1:19">
      <c r="A89" s="11"/>
      <c r="B89" t="s">
        <v>124</v>
      </c>
      <c r="C89" t="s">
        <v>125</v>
      </c>
      <c r="D89" s="8" t="s">
        <v>126</v>
      </c>
      <c r="E89" t="s">
        <v>127</v>
      </c>
      <c r="F89" t="s">
        <v>128</v>
      </c>
      <c r="J89">
        <v>8</v>
      </c>
    </row>
    <row r="90" spans="1:19">
      <c r="A90" s="11" t="s">
        <v>136</v>
      </c>
      <c r="B90" t="s">
        <v>129</v>
      </c>
      <c r="C90" t="s">
        <v>130</v>
      </c>
      <c r="D90" s="8" t="s">
        <v>57</v>
      </c>
      <c r="E90" t="s">
        <v>131</v>
      </c>
      <c r="F90" t="s">
        <v>132</v>
      </c>
      <c r="J90">
        <v>3</v>
      </c>
      <c r="K90" t="s">
        <v>660</v>
      </c>
    </row>
    <row r="91" spans="1:19">
      <c r="A91" s="11"/>
      <c r="J91" s="6">
        <f>SUM(J66:J90)</f>
        <v>230</v>
      </c>
    </row>
    <row r="92" spans="1:19">
      <c r="A92" s="11"/>
    </row>
    <row r="93" spans="1:19">
      <c r="A93" s="11"/>
    </row>
    <row r="94" spans="1:19">
      <c r="A94" s="11"/>
    </row>
    <row r="95" spans="1:19">
      <c r="A95" s="11"/>
    </row>
    <row r="96" spans="1:19">
      <c r="A96" s="11"/>
    </row>
    <row r="97" spans="1:1">
      <c r="A97" s="11"/>
    </row>
    <row r="98" spans="1:1">
      <c r="A98" s="11"/>
    </row>
    <row r="99" spans="1:1">
      <c r="A99" s="11"/>
    </row>
    <row r="100" spans="1:1">
      <c r="A100" s="11"/>
    </row>
    <row r="101" spans="1:1">
      <c r="A101" s="11"/>
    </row>
    <row r="102" spans="1:1">
      <c r="A102" s="11"/>
    </row>
    <row r="103" spans="1:1">
      <c r="A103" s="11"/>
    </row>
    <row r="104" spans="1:1">
      <c r="A104" s="11"/>
    </row>
    <row r="105" spans="1:1">
      <c r="A105" s="11"/>
    </row>
    <row r="106" spans="1:1">
      <c r="A106" s="11"/>
    </row>
    <row r="107" spans="1:1">
      <c r="A107" s="11"/>
    </row>
    <row r="108" spans="1:1">
      <c r="A108" s="11"/>
    </row>
    <row r="109" spans="1:1">
      <c r="A109" s="11"/>
    </row>
    <row r="110" spans="1:1">
      <c r="A110" s="11"/>
    </row>
    <row r="111" spans="1:1">
      <c r="A111" s="11"/>
    </row>
    <row r="112" spans="1:1">
      <c r="A112" s="11"/>
    </row>
    <row r="113" spans="1:1">
      <c r="A113" s="11"/>
    </row>
    <row r="114" spans="1:1">
      <c r="A114" s="11"/>
    </row>
    <row r="115" spans="1:1">
      <c r="A115" s="11"/>
    </row>
    <row r="116" spans="1:1">
      <c r="A116" s="11"/>
    </row>
    <row r="117" spans="1:1">
      <c r="A117" s="11"/>
    </row>
    <row r="118" spans="1:1">
      <c r="A118" s="11"/>
    </row>
    <row r="119" spans="1:1">
      <c r="A119" s="11"/>
    </row>
    <row r="120" spans="1:1">
      <c r="A120" s="11"/>
    </row>
    <row r="121" spans="1:1">
      <c r="A121" s="11"/>
    </row>
    <row r="122" spans="1:1">
      <c r="A122" s="11"/>
    </row>
    <row r="123" spans="1:1">
      <c r="A123" s="11"/>
    </row>
    <row r="124" spans="1:1">
      <c r="A124" s="11"/>
    </row>
    <row r="125" spans="1:1">
      <c r="A125" s="11"/>
    </row>
    <row r="126" spans="1:1">
      <c r="A126" s="11"/>
    </row>
    <row r="127" spans="1:1">
      <c r="A127" s="11"/>
    </row>
    <row r="128" spans="1:1">
      <c r="A128" s="11"/>
    </row>
    <row r="129" spans="1:1">
      <c r="A129" s="11"/>
    </row>
    <row r="130" spans="1:1">
      <c r="A130" s="11"/>
    </row>
    <row r="131" spans="1:1">
      <c r="A131" s="11"/>
    </row>
    <row r="132" spans="1:1">
      <c r="A132" s="11"/>
    </row>
    <row r="133" spans="1:1">
      <c r="A133" s="11"/>
    </row>
    <row r="134" spans="1:1">
      <c r="A134" s="11"/>
    </row>
    <row r="135" spans="1:1">
      <c r="A135" s="11"/>
    </row>
    <row r="136" spans="1:1">
      <c r="A136" s="11"/>
    </row>
    <row r="137" spans="1:1">
      <c r="A137" s="11"/>
    </row>
    <row r="138" spans="1:1">
      <c r="A138" s="11"/>
    </row>
    <row r="139" spans="1:1">
      <c r="A139" s="11"/>
    </row>
    <row r="140" spans="1:1">
      <c r="A140" s="11"/>
    </row>
    <row r="141" spans="1:1">
      <c r="A141" s="11"/>
    </row>
    <row r="142" spans="1:1">
      <c r="A142" s="11"/>
    </row>
    <row r="143" spans="1:1">
      <c r="A143" s="11"/>
    </row>
    <row r="144" spans="1:1">
      <c r="A144" s="11"/>
    </row>
    <row r="145" spans="1:1">
      <c r="A145" s="11"/>
    </row>
    <row r="146" spans="1:1">
      <c r="A146" s="11"/>
    </row>
    <row r="147" spans="1:1">
      <c r="A147" s="11"/>
    </row>
    <row r="148" spans="1:1">
      <c r="A148" s="11"/>
    </row>
    <row r="149" spans="1:1">
      <c r="A149" s="11"/>
    </row>
    <row r="150" spans="1:1">
      <c r="A150" s="11"/>
    </row>
    <row r="151" spans="1:1">
      <c r="A151" s="11"/>
    </row>
    <row r="152" spans="1:1">
      <c r="A152" s="11"/>
    </row>
    <row r="153" spans="1:1">
      <c r="A153" s="11"/>
    </row>
    <row r="154" spans="1:1">
      <c r="A154" s="11"/>
    </row>
    <row r="155" spans="1:1">
      <c r="A155" s="11"/>
    </row>
    <row r="156" spans="1:1">
      <c r="A156" s="11"/>
    </row>
    <row r="157" spans="1:1">
      <c r="A157" s="11"/>
    </row>
    <row r="158" spans="1:1">
      <c r="A158" s="11"/>
    </row>
    <row r="159" spans="1:1">
      <c r="A159" s="11"/>
    </row>
    <row r="160" spans="1:1">
      <c r="A160" s="11"/>
    </row>
    <row r="161" spans="1:1">
      <c r="A161" s="11"/>
    </row>
    <row r="162" spans="1:1">
      <c r="A162" s="11"/>
    </row>
    <row r="163" spans="1:1">
      <c r="A163" s="11"/>
    </row>
    <row r="164" spans="1:1">
      <c r="A164" s="11"/>
    </row>
    <row r="165" spans="1:1">
      <c r="A165" s="11"/>
    </row>
    <row r="166" spans="1:1">
      <c r="A166" s="11"/>
    </row>
    <row r="167" spans="1:1">
      <c r="A167" s="11"/>
    </row>
    <row r="168" spans="1:1">
      <c r="A168" s="11"/>
    </row>
    <row r="169" spans="1:1">
      <c r="A169" s="11"/>
    </row>
    <row r="170" spans="1:1">
      <c r="A170" s="11"/>
    </row>
    <row r="171" spans="1:1">
      <c r="A171" s="11"/>
    </row>
    <row r="172" spans="1:1">
      <c r="A172" s="11"/>
    </row>
    <row r="173" spans="1:1">
      <c r="A173" s="11"/>
    </row>
    <row r="174" spans="1:1">
      <c r="A174" s="11"/>
    </row>
    <row r="175" spans="1:1">
      <c r="A175" s="11"/>
    </row>
    <row r="176" spans="1:1">
      <c r="A176" s="11"/>
    </row>
    <row r="177" spans="1:1">
      <c r="A177" s="11"/>
    </row>
    <row r="178" spans="1:1">
      <c r="A178" s="11"/>
    </row>
    <row r="179" spans="1:1">
      <c r="A179" s="11"/>
    </row>
    <row r="180" spans="1:1">
      <c r="A180" s="11"/>
    </row>
    <row r="181" spans="1:1">
      <c r="A181" s="11"/>
    </row>
    <row r="182" spans="1:1">
      <c r="A182" s="11"/>
    </row>
    <row r="183" spans="1:1">
      <c r="A183" s="11"/>
    </row>
    <row r="184" spans="1:1">
      <c r="A184" s="11"/>
    </row>
    <row r="185" spans="1:1">
      <c r="A185" s="11"/>
    </row>
    <row r="186" spans="1:1">
      <c r="A186" s="11"/>
    </row>
    <row r="187" spans="1:1">
      <c r="A187" s="11"/>
    </row>
    <row r="188" spans="1:1">
      <c r="A188" s="11"/>
    </row>
    <row r="189" spans="1:1">
      <c r="A189" s="11"/>
    </row>
    <row r="190" spans="1:1">
      <c r="A190" s="11"/>
    </row>
    <row r="191" spans="1:1">
      <c r="A191" s="11"/>
    </row>
    <row r="192" spans="1:1">
      <c r="A192" s="11"/>
    </row>
    <row r="193" spans="1:1">
      <c r="A193" s="11"/>
    </row>
    <row r="194" spans="1:1">
      <c r="A194" s="11"/>
    </row>
    <row r="195" spans="1:1">
      <c r="A195" s="11"/>
    </row>
    <row r="196" spans="1:1">
      <c r="A196" s="11"/>
    </row>
    <row r="197" spans="1:1">
      <c r="A197" s="11"/>
    </row>
    <row r="198" spans="1:1">
      <c r="A198" s="11"/>
    </row>
    <row r="199" spans="1:1">
      <c r="A199" s="11"/>
    </row>
    <row r="200" spans="1:1">
      <c r="A200" s="11"/>
    </row>
    <row r="201" spans="1:1">
      <c r="A201" s="11"/>
    </row>
    <row r="202" spans="1:1">
      <c r="A202" s="11"/>
    </row>
    <row r="203" spans="1:1">
      <c r="A203" s="11"/>
    </row>
    <row r="204" spans="1:1">
      <c r="A204" s="11"/>
    </row>
  </sheetData>
  <printOptions gridLines="1"/>
  <pageMargins left="0.45" right="0.45" top="0.75" bottom="0.5" header="0.3" footer="0.3"/>
  <pageSetup paperSize="180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2"/>
  <sheetViews>
    <sheetView topLeftCell="A27" workbookViewId="0">
      <selection activeCell="B60" sqref="B60"/>
    </sheetView>
  </sheetViews>
  <sheetFormatPr defaultRowHeight="15"/>
  <cols>
    <col min="1" max="1" width="28.7109375" customWidth="1"/>
    <col min="2" max="2" width="13.7109375" customWidth="1"/>
    <col min="3" max="9" width="5.7109375" customWidth="1"/>
    <col min="10" max="10" width="6.7109375" customWidth="1"/>
    <col min="11" max="11" width="27.42578125" customWidth="1"/>
  </cols>
  <sheetData>
    <row r="1" spans="1:11">
      <c r="A1" s="1" t="s">
        <v>150</v>
      </c>
      <c r="D1" s="3"/>
      <c r="E1" s="3"/>
      <c r="F1" s="3"/>
      <c r="G1" s="3"/>
      <c r="H1" s="3"/>
      <c r="I1" s="3"/>
    </row>
    <row r="2" spans="1:11">
      <c r="A2" s="1" t="s">
        <v>1</v>
      </c>
      <c r="B2" s="1" t="s">
        <v>2</v>
      </c>
      <c r="C2" s="3" t="s">
        <v>3</v>
      </c>
      <c r="D2" s="3" t="s">
        <v>151</v>
      </c>
      <c r="E2" s="3" t="s">
        <v>152</v>
      </c>
      <c r="F2" s="3" t="s">
        <v>153</v>
      </c>
      <c r="G2" s="3" t="s">
        <v>154</v>
      </c>
      <c r="H2" s="3" t="s">
        <v>155</v>
      </c>
      <c r="I2" s="3" t="s">
        <v>156</v>
      </c>
      <c r="J2" s="3" t="s">
        <v>9</v>
      </c>
    </row>
    <row r="3" spans="1:11">
      <c r="A3" t="s">
        <v>506</v>
      </c>
      <c r="B3" t="s">
        <v>69</v>
      </c>
      <c r="C3" s="8" t="s">
        <v>16</v>
      </c>
      <c r="D3">
        <v>4</v>
      </c>
      <c r="E3">
        <v>4</v>
      </c>
      <c r="G3">
        <v>1</v>
      </c>
      <c r="I3">
        <v>1</v>
      </c>
      <c r="J3">
        <f>SUM(D3:I3)</f>
        <v>10</v>
      </c>
    </row>
    <row r="4" spans="1:11">
      <c r="A4" t="s">
        <v>758</v>
      </c>
      <c r="B4" t="s">
        <v>738</v>
      </c>
      <c r="C4" s="8" t="s">
        <v>44</v>
      </c>
      <c r="D4">
        <v>1</v>
      </c>
      <c r="E4">
        <v>1</v>
      </c>
      <c r="J4">
        <f>SUM(D4:I4)</f>
        <v>2</v>
      </c>
    </row>
    <row r="5" spans="1:11">
      <c r="A5" t="s">
        <v>507</v>
      </c>
      <c r="B5" t="s">
        <v>508</v>
      </c>
      <c r="C5" s="8" t="s">
        <v>55</v>
      </c>
      <c r="D5">
        <v>4</v>
      </c>
      <c r="E5">
        <v>2</v>
      </c>
      <c r="F5">
        <v>6</v>
      </c>
      <c r="G5">
        <v>2</v>
      </c>
      <c r="H5">
        <v>1</v>
      </c>
      <c r="J5">
        <f t="shared" ref="J5:J64" si="0">SUM(D5:I5)</f>
        <v>15</v>
      </c>
    </row>
    <row r="6" spans="1:11">
      <c r="A6" t="s">
        <v>661</v>
      </c>
      <c r="B6" t="s">
        <v>50</v>
      </c>
      <c r="C6" s="8" t="s">
        <v>44</v>
      </c>
      <c r="D6">
        <v>13</v>
      </c>
      <c r="E6">
        <v>7</v>
      </c>
      <c r="F6">
        <v>4</v>
      </c>
      <c r="G6">
        <v>2</v>
      </c>
      <c r="J6">
        <f t="shared" si="0"/>
        <v>26</v>
      </c>
    </row>
    <row r="7" spans="1:11">
      <c r="A7" t="s">
        <v>702</v>
      </c>
      <c r="B7" t="s">
        <v>703</v>
      </c>
      <c r="C7" s="8" t="s">
        <v>55</v>
      </c>
      <c r="F7">
        <v>1</v>
      </c>
      <c r="J7">
        <f t="shared" si="0"/>
        <v>1</v>
      </c>
    </row>
    <row r="8" spans="1:11">
      <c r="A8" t="s">
        <v>542</v>
      </c>
      <c r="B8" t="s">
        <v>26</v>
      </c>
      <c r="C8" s="8" t="s">
        <v>27</v>
      </c>
      <c r="D8">
        <v>4</v>
      </c>
      <c r="E8">
        <v>1</v>
      </c>
      <c r="G8">
        <v>1</v>
      </c>
      <c r="J8">
        <f t="shared" si="0"/>
        <v>6</v>
      </c>
    </row>
    <row r="9" spans="1:11">
      <c r="A9" t="s">
        <v>146</v>
      </c>
      <c r="C9" s="8" t="s">
        <v>16</v>
      </c>
      <c r="J9">
        <f t="shared" si="0"/>
        <v>0</v>
      </c>
    </row>
    <row r="10" spans="1:11">
      <c r="A10" t="s">
        <v>497</v>
      </c>
      <c r="B10" t="s">
        <v>498</v>
      </c>
      <c r="C10" s="8" t="s">
        <v>16</v>
      </c>
      <c r="D10">
        <v>3</v>
      </c>
      <c r="E10">
        <v>4</v>
      </c>
      <c r="F10">
        <v>1</v>
      </c>
      <c r="G10">
        <v>1</v>
      </c>
      <c r="H10">
        <v>2</v>
      </c>
      <c r="J10">
        <f t="shared" si="0"/>
        <v>11</v>
      </c>
    </row>
    <row r="11" spans="1:11">
      <c r="A11" t="s">
        <v>76</v>
      </c>
      <c r="B11" t="s">
        <v>77</v>
      </c>
      <c r="C11" s="8" t="s">
        <v>23</v>
      </c>
      <c r="D11">
        <v>3</v>
      </c>
      <c r="E11">
        <v>1</v>
      </c>
      <c r="F11">
        <v>1</v>
      </c>
      <c r="G11">
        <v>5</v>
      </c>
      <c r="J11">
        <f t="shared" si="0"/>
        <v>10</v>
      </c>
    </row>
    <row r="12" spans="1:11">
      <c r="A12" t="s">
        <v>76</v>
      </c>
      <c r="B12" t="s">
        <v>71</v>
      </c>
      <c r="C12" s="8" t="s">
        <v>16</v>
      </c>
      <c r="D12">
        <v>22</v>
      </c>
      <c r="E12">
        <v>23</v>
      </c>
      <c r="F12">
        <v>9</v>
      </c>
      <c r="G12">
        <v>4</v>
      </c>
      <c r="H12">
        <v>1</v>
      </c>
      <c r="I12">
        <v>1</v>
      </c>
      <c r="J12">
        <f t="shared" si="0"/>
        <v>60</v>
      </c>
      <c r="K12" t="s">
        <v>714</v>
      </c>
    </row>
    <row r="13" spans="1:11">
      <c r="A13" t="s">
        <v>557</v>
      </c>
      <c r="B13" t="s">
        <v>558</v>
      </c>
      <c r="C13" s="8" t="s">
        <v>55</v>
      </c>
      <c r="D13">
        <v>4</v>
      </c>
      <c r="E13">
        <v>4</v>
      </c>
      <c r="J13">
        <f t="shared" si="0"/>
        <v>8</v>
      </c>
    </row>
    <row r="14" spans="1:11">
      <c r="A14" t="s">
        <v>674</v>
      </c>
      <c r="B14" t="s">
        <v>675</v>
      </c>
      <c r="C14" s="8" t="s">
        <v>55</v>
      </c>
      <c r="E14">
        <v>1</v>
      </c>
      <c r="I14">
        <v>1</v>
      </c>
      <c r="J14">
        <f t="shared" si="0"/>
        <v>2</v>
      </c>
    </row>
    <row r="15" spans="1:11">
      <c r="A15" t="s">
        <v>509</v>
      </c>
      <c r="B15" t="s">
        <v>89</v>
      </c>
      <c r="C15" s="8" t="s">
        <v>16</v>
      </c>
      <c r="D15">
        <v>3</v>
      </c>
      <c r="E15">
        <v>1</v>
      </c>
      <c r="F15">
        <v>1</v>
      </c>
      <c r="G15">
        <v>1</v>
      </c>
      <c r="J15">
        <f t="shared" si="0"/>
        <v>6</v>
      </c>
    </row>
    <row r="16" spans="1:11">
      <c r="A16" t="s">
        <v>511</v>
      </c>
      <c r="B16" t="s">
        <v>18</v>
      </c>
      <c r="C16" s="8" t="s">
        <v>16</v>
      </c>
      <c r="D16">
        <v>1</v>
      </c>
      <c r="F16">
        <v>2</v>
      </c>
      <c r="H16">
        <v>1</v>
      </c>
      <c r="J16">
        <f t="shared" si="0"/>
        <v>4</v>
      </c>
    </row>
    <row r="17" spans="1:10">
      <c r="A17" t="s">
        <v>631</v>
      </c>
      <c r="B17" t="s">
        <v>26</v>
      </c>
      <c r="C17" s="8" t="s">
        <v>27</v>
      </c>
      <c r="J17">
        <f t="shared" si="0"/>
        <v>0</v>
      </c>
    </row>
    <row r="18" spans="1:10">
      <c r="A18" t="s">
        <v>42</v>
      </c>
      <c r="B18" t="s">
        <v>43</v>
      </c>
      <c r="C18" s="8" t="s">
        <v>44</v>
      </c>
      <c r="D18">
        <v>10</v>
      </c>
      <c r="E18">
        <v>1</v>
      </c>
      <c r="F18">
        <v>3</v>
      </c>
      <c r="G18">
        <v>1</v>
      </c>
      <c r="J18">
        <f t="shared" si="0"/>
        <v>15</v>
      </c>
    </row>
    <row r="19" spans="1:10">
      <c r="A19" t="s">
        <v>40</v>
      </c>
      <c r="B19" t="s">
        <v>41</v>
      </c>
      <c r="C19" s="8" t="s">
        <v>16</v>
      </c>
      <c r="D19">
        <v>10</v>
      </c>
      <c r="E19">
        <v>6</v>
      </c>
      <c r="F19">
        <v>5</v>
      </c>
      <c r="G19">
        <v>3</v>
      </c>
      <c r="J19">
        <f t="shared" si="0"/>
        <v>24</v>
      </c>
    </row>
    <row r="20" spans="1:10">
      <c r="A20" t="s">
        <v>72</v>
      </c>
      <c r="B20" t="s">
        <v>73</v>
      </c>
      <c r="C20" s="8" t="s">
        <v>16</v>
      </c>
      <c r="D20">
        <v>4</v>
      </c>
      <c r="E20">
        <v>9</v>
      </c>
      <c r="F20">
        <v>5</v>
      </c>
      <c r="G20">
        <v>4</v>
      </c>
      <c r="H20">
        <v>1</v>
      </c>
      <c r="I20">
        <v>2</v>
      </c>
      <c r="J20">
        <f t="shared" si="0"/>
        <v>25</v>
      </c>
    </row>
    <row r="21" spans="1:10">
      <c r="A21" t="s">
        <v>147</v>
      </c>
      <c r="B21" t="s">
        <v>26</v>
      </c>
      <c r="C21" s="8" t="s">
        <v>27</v>
      </c>
      <c r="D21">
        <v>1</v>
      </c>
      <c r="J21">
        <f t="shared" si="0"/>
        <v>1</v>
      </c>
    </row>
    <row r="22" spans="1:10">
      <c r="A22" t="s">
        <v>61</v>
      </c>
      <c r="B22" t="s">
        <v>62</v>
      </c>
      <c r="C22" s="8" t="s">
        <v>44</v>
      </c>
      <c r="D22">
        <v>1</v>
      </c>
      <c r="E22">
        <v>3</v>
      </c>
      <c r="F22">
        <v>1</v>
      </c>
      <c r="G22">
        <v>2</v>
      </c>
      <c r="J22">
        <f t="shared" si="0"/>
        <v>7</v>
      </c>
    </row>
    <row r="23" spans="1:10">
      <c r="A23" t="s">
        <v>144</v>
      </c>
      <c r="B23" t="s">
        <v>695</v>
      </c>
      <c r="C23" s="8" t="s">
        <v>16</v>
      </c>
      <c r="D23">
        <v>2</v>
      </c>
      <c r="F23">
        <v>2</v>
      </c>
      <c r="J23">
        <f t="shared" si="0"/>
        <v>4</v>
      </c>
    </row>
    <row r="24" spans="1:10">
      <c r="A24" t="s">
        <v>585</v>
      </c>
      <c r="B24" t="s">
        <v>586</v>
      </c>
      <c r="C24" s="8" t="s">
        <v>55</v>
      </c>
      <c r="D24">
        <v>7</v>
      </c>
      <c r="E24">
        <v>8</v>
      </c>
      <c r="F24">
        <v>5</v>
      </c>
      <c r="G24">
        <v>3</v>
      </c>
      <c r="H24">
        <v>1</v>
      </c>
      <c r="I24">
        <v>1</v>
      </c>
      <c r="J24">
        <f t="shared" si="0"/>
        <v>25</v>
      </c>
    </row>
    <row r="25" spans="1:10">
      <c r="A25" t="s">
        <v>592</v>
      </c>
      <c r="B25" t="s">
        <v>593</v>
      </c>
      <c r="C25" s="8" t="s">
        <v>55</v>
      </c>
      <c r="D25">
        <v>22</v>
      </c>
      <c r="E25">
        <v>13</v>
      </c>
      <c r="F25">
        <v>7</v>
      </c>
      <c r="G25">
        <v>2</v>
      </c>
      <c r="H25">
        <v>2</v>
      </c>
      <c r="J25">
        <f t="shared" si="0"/>
        <v>46</v>
      </c>
    </row>
    <row r="26" spans="1:10">
      <c r="A26" t="s">
        <v>547</v>
      </c>
      <c r="B26" t="s">
        <v>65</v>
      </c>
      <c r="C26" s="8" t="s">
        <v>66</v>
      </c>
      <c r="D26">
        <v>4</v>
      </c>
      <c r="E26">
        <v>8</v>
      </c>
      <c r="F26">
        <v>3</v>
      </c>
      <c r="G26">
        <v>4</v>
      </c>
      <c r="J26">
        <f t="shared" si="0"/>
        <v>19</v>
      </c>
    </row>
    <row r="27" spans="1:10">
      <c r="A27" t="s">
        <v>707</v>
      </c>
      <c r="B27" t="s">
        <v>708</v>
      </c>
      <c r="C27" s="8" t="s">
        <v>55</v>
      </c>
      <c r="D27">
        <v>1</v>
      </c>
      <c r="E27">
        <v>1</v>
      </c>
      <c r="H27">
        <v>1</v>
      </c>
      <c r="I27">
        <v>1</v>
      </c>
      <c r="J27">
        <f t="shared" si="0"/>
        <v>4</v>
      </c>
    </row>
    <row r="28" spans="1:10">
      <c r="A28" s="7" t="s">
        <v>46</v>
      </c>
      <c r="B28" s="7" t="s">
        <v>47</v>
      </c>
      <c r="C28" s="8" t="s">
        <v>16</v>
      </c>
      <c r="D28">
        <v>3</v>
      </c>
      <c r="E28">
        <v>7</v>
      </c>
      <c r="F28">
        <v>4</v>
      </c>
      <c r="G28">
        <v>2</v>
      </c>
      <c r="J28">
        <f t="shared" si="0"/>
        <v>16</v>
      </c>
    </row>
    <row r="29" spans="1:10">
      <c r="A29" s="7" t="s">
        <v>759</v>
      </c>
      <c r="B29" s="7" t="s">
        <v>728</v>
      </c>
      <c r="C29" s="8" t="s">
        <v>16</v>
      </c>
      <c r="D29">
        <v>4</v>
      </c>
      <c r="F29">
        <v>1</v>
      </c>
      <c r="G29">
        <v>1</v>
      </c>
      <c r="J29">
        <f t="shared" si="0"/>
        <v>6</v>
      </c>
    </row>
    <row r="30" spans="1:10">
      <c r="A30" t="s">
        <v>516</v>
      </c>
      <c r="B30" t="s">
        <v>517</v>
      </c>
      <c r="C30" s="8" t="s">
        <v>24</v>
      </c>
      <c r="G30">
        <v>2</v>
      </c>
      <c r="J30">
        <f t="shared" si="0"/>
        <v>2</v>
      </c>
    </row>
    <row r="31" spans="1:10">
      <c r="A31" t="s">
        <v>669</v>
      </c>
      <c r="B31" t="s">
        <v>670</v>
      </c>
      <c r="C31" s="8" t="s">
        <v>70</v>
      </c>
      <c r="D31">
        <v>1</v>
      </c>
      <c r="F31">
        <v>1</v>
      </c>
      <c r="G31">
        <v>1</v>
      </c>
      <c r="J31">
        <f t="shared" si="0"/>
        <v>3</v>
      </c>
    </row>
    <row r="32" spans="1:10">
      <c r="A32" t="s">
        <v>562</v>
      </c>
      <c r="B32" t="s">
        <v>563</v>
      </c>
      <c r="C32" s="8" t="s">
        <v>126</v>
      </c>
      <c r="F32">
        <v>1</v>
      </c>
      <c r="G32">
        <v>2</v>
      </c>
      <c r="J32">
        <f t="shared" si="0"/>
        <v>3</v>
      </c>
    </row>
    <row r="33" spans="1:11">
      <c r="A33" t="s">
        <v>21</v>
      </c>
      <c r="B33" t="s">
        <v>22</v>
      </c>
      <c r="C33" s="8" t="s">
        <v>23</v>
      </c>
      <c r="D33">
        <v>4</v>
      </c>
      <c r="E33">
        <v>5</v>
      </c>
      <c r="F33">
        <v>1</v>
      </c>
      <c r="I33">
        <v>4</v>
      </c>
      <c r="J33">
        <f t="shared" si="0"/>
        <v>14</v>
      </c>
    </row>
    <row r="34" spans="1:11">
      <c r="A34" t="s">
        <v>14</v>
      </c>
      <c r="B34" t="s">
        <v>15</v>
      </c>
      <c r="C34" s="8" t="s">
        <v>16</v>
      </c>
      <c r="D34">
        <v>2</v>
      </c>
      <c r="E34">
        <v>1</v>
      </c>
      <c r="F34">
        <v>2</v>
      </c>
      <c r="J34">
        <f t="shared" si="0"/>
        <v>5</v>
      </c>
    </row>
    <row r="35" spans="1:11">
      <c r="A35" t="s">
        <v>31</v>
      </c>
      <c r="B35" t="s">
        <v>29</v>
      </c>
      <c r="C35" s="8" t="s">
        <v>30</v>
      </c>
      <c r="D35">
        <v>5</v>
      </c>
      <c r="E35">
        <v>8</v>
      </c>
      <c r="F35">
        <v>4</v>
      </c>
      <c r="G35">
        <v>4</v>
      </c>
      <c r="I35">
        <v>2</v>
      </c>
      <c r="J35">
        <f t="shared" si="0"/>
        <v>23</v>
      </c>
    </row>
    <row r="36" spans="1:11">
      <c r="A36" t="s">
        <v>566</v>
      </c>
      <c r="B36" t="s">
        <v>567</v>
      </c>
      <c r="C36" s="8" t="s">
        <v>16</v>
      </c>
      <c r="E36">
        <v>3</v>
      </c>
      <c r="G36">
        <v>1</v>
      </c>
      <c r="J36">
        <f t="shared" si="0"/>
        <v>4</v>
      </c>
    </row>
    <row r="37" spans="1:11">
      <c r="A37" t="s">
        <v>657</v>
      </c>
      <c r="B37" t="s">
        <v>69</v>
      </c>
      <c r="C37" s="8" t="s">
        <v>16</v>
      </c>
      <c r="J37">
        <f t="shared" si="0"/>
        <v>0</v>
      </c>
    </row>
    <row r="38" spans="1:11">
      <c r="A38" t="s">
        <v>52</v>
      </c>
      <c r="B38" t="s">
        <v>51</v>
      </c>
      <c r="C38" s="8" t="s">
        <v>23</v>
      </c>
      <c r="D38">
        <v>4</v>
      </c>
      <c r="E38">
        <v>6</v>
      </c>
      <c r="F38">
        <v>2</v>
      </c>
      <c r="G38">
        <v>1</v>
      </c>
      <c r="H38">
        <v>1</v>
      </c>
      <c r="J38">
        <f t="shared" si="0"/>
        <v>14</v>
      </c>
    </row>
    <row r="39" spans="1:11">
      <c r="A39" t="s">
        <v>526</v>
      </c>
      <c r="B39" t="s">
        <v>527</v>
      </c>
      <c r="C39" s="8" t="s">
        <v>16</v>
      </c>
      <c r="D39">
        <v>3</v>
      </c>
      <c r="E39">
        <v>4</v>
      </c>
      <c r="F39">
        <v>1</v>
      </c>
      <c r="G39">
        <v>2</v>
      </c>
      <c r="H39">
        <v>1</v>
      </c>
      <c r="J39">
        <f t="shared" si="0"/>
        <v>11</v>
      </c>
    </row>
    <row r="40" spans="1:11">
      <c r="A40" t="s">
        <v>539</v>
      </c>
      <c r="B40" t="s">
        <v>56</v>
      </c>
      <c r="C40" s="8" t="s">
        <v>16</v>
      </c>
      <c r="D40">
        <v>7</v>
      </c>
      <c r="E40">
        <v>6</v>
      </c>
      <c r="F40">
        <v>7</v>
      </c>
      <c r="G40">
        <v>1</v>
      </c>
      <c r="J40">
        <f t="shared" si="0"/>
        <v>21</v>
      </c>
    </row>
    <row r="41" spans="1:11">
      <c r="A41" t="s">
        <v>28</v>
      </c>
      <c r="B41" t="s">
        <v>29</v>
      </c>
      <c r="C41" s="8" t="s">
        <v>30</v>
      </c>
      <c r="D41">
        <v>1</v>
      </c>
      <c r="E41">
        <v>1</v>
      </c>
      <c r="J41">
        <f t="shared" si="0"/>
        <v>2</v>
      </c>
    </row>
    <row r="42" spans="1:11">
      <c r="A42" t="s">
        <v>745</v>
      </c>
      <c r="B42" t="s">
        <v>49</v>
      </c>
      <c r="C42" s="8" t="s">
        <v>16</v>
      </c>
      <c r="D42">
        <v>1</v>
      </c>
      <c r="F42">
        <v>1</v>
      </c>
      <c r="G42">
        <v>1</v>
      </c>
      <c r="H42">
        <v>1</v>
      </c>
      <c r="J42">
        <f>SUM(D42:I42)</f>
        <v>4</v>
      </c>
    </row>
    <row r="43" spans="1:11">
      <c r="A43" t="s">
        <v>17</v>
      </c>
      <c r="B43" t="s">
        <v>18</v>
      </c>
      <c r="C43" s="8" t="s">
        <v>16</v>
      </c>
      <c r="D43">
        <v>3</v>
      </c>
      <c r="E43">
        <v>1</v>
      </c>
      <c r="J43">
        <f t="shared" si="0"/>
        <v>4</v>
      </c>
      <c r="K43" t="s">
        <v>725</v>
      </c>
    </row>
    <row r="44" spans="1:11">
      <c r="A44" t="s">
        <v>760</v>
      </c>
      <c r="B44" t="s">
        <v>761</v>
      </c>
      <c r="C44" s="8"/>
      <c r="D44">
        <v>2</v>
      </c>
      <c r="J44">
        <f t="shared" si="0"/>
        <v>2</v>
      </c>
    </row>
    <row r="45" spans="1:11">
      <c r="A45" t="s">
        <v>59</v>
      </c>
      <c r="B45" t="s">
        <v>18</v>
      </c>
      <c r="C45" s="8" t="s">
        <v>16</v>
      </c>
      <c r="E45">
        <v>4</v>
      </c>
      <c r="F45">
        <v>1</v>
      </c>
      <c r="G45">
        <v>1</v>
      </c>
      <c r="J45">
        <f t="shared" si="0"/>
        <v>6</v>
      </c>
    </row>
    <row r="46" spans="1:11">
      <c r="A46" t="s">
        <v>691</v>
      </c>
      <c r="B46" t="s">
        <v>18</v>
      </c>
      <c r="C46" s="8" t="s">
        <v>16</v>
      </c>
      <c r="D46">
        <v>1</v>
      </c>
      <c r="I46">
        <v>1</v>
      </c>
      <c r="J46">
        <f t="shared" si="0"/>
        <v>2</v>
      </c>
    </row>
    <row r="47" spans="1:11">
      <c r="A47" t="s">
        <v>750</v>
      </c>
      <c r="B47" t="s">
        <v>751</v>
      </c>
      <c r="C47" s="8" t="s">
        <v>27</v>
      </c>
      <c r="D47">
        <v>5</v>
      </c>
      <c r="E47">
        <v>3</v>
      </c>
      <c r="F47">
        <v>2</v>
      </c>
      <c r="J47">
        <f t="shared" si="0"/>
        <v>10</v>
      </c>
      <c r="K47" t="s">
        <v>769</v>
      </c>
    </row>
    <row r="48" spans="1:11">
      <c r="A48" t="s">
        <v>536</v>
      </c>
      <c r="B48" t="s">
        <v>22</v>
      </c>
      <c r="C48" s="8" t="s">
        <v>23</v>
      </c>
      <c r="D48">
        <v>1</v>
      </c>
      <c r="F48">
        <v>1</v>
      </c>
      <c r="J48">
        <f t="shared" si="0"/>
        <v>2</v>
      </c>
    </row>
    <row r="49" spans="1:11">
      <c r="A49" t="s">
        <v>575</v>
      </c>
      <c r="B49" t="s">
        <v>576</v>
      </c>
      <c r="C49" s="8" t="s">
        <v>57</v>
      </c>
      <c r="D49">
        <v>1</v>
      </c>
      <c r="E49">
        <v>2</v>
      </c>
      <c r="G49">
        <v>1</v>
      </c>
      <c r="J49">
        <f t="shared" si="0"/>
        <v>4</v>
      </c>
    </row>
    <row r="50" spans="1:11">
      <c r="A50" t="s">
        <v>91</v>
      </c>
      <c r="B50" t="s">
        <v>92</v>
      </c>
      <c r="C50" s="8" t="s">
        <v>16</v>
      </c>
      <c r="D50">
        <v>7</v>
      </c>
      <c r="E50">
        <v>5</v>
      </c>
      <c r="F50">
        <v>2</v>
      </c>
      <c r="G50">
        <v>4</v>
      </c>
      <c r="H50">
        <v>1</v>
      </c>
      <c r="J50">
        <f t="shared" si="0"/>
        <v>19</v>
      </c>
    </row>
    <row r="51" spans="1:11">
      <c r="A51" t="s">
        <v>709</v>
      </c>
      <c r="B51" t="s">
        <v>86</v>
      </c>
      <c r="C51" s="8" t="s">
        <v>87</v>
      </c>
      <c r="D51">
        <v>2</v>
      </c>
      <c r="E51">
        <v>1</v>
      </c>
      <c r="F51">
        <v>2</v>
      </c>
      <c r="J51">
        <f t="shared" si="0"/>
        <v>5</v>
      </c>
    </row>
    <row r="52" spans="1:11">
      <c r="A52" t="s">
        <v>67</v>
      </c>
      <c r="B52" t="s">
        <v>68</v>
      </c>
      <c r="C52" s="8" t="s">
        <v>27</v>
      </c>
      <c r="D52">
        <v>11</v>
      </c>
      <c r="E52">
        <v>1</v>
      </c>
      <c r="F52">
        <v>2</v>
      </c>
      <c r="G52">
        <v>3</v>
      </c>
      <c r="J52">
        <f t="shared" si="0"/>
        <v>17</v>
      </c>
    </row>
    <row r="53" spans="1:11">
      <c r="A53" t="s">
        <v>74</v>
      </c>
      <c r="B53" t="s">
        <v>75</v>
      </c>
      <c r="C53" s="8" t="s">
        <v>30</v>
      </c>
      <c r="D53">
        <v>6</v>
      </c>
      <c r="E53">
        <v>6</v>
      </c>
      <c r="F53">
        <v>3</v>
      </c>
      <c r="G53">
        <v>2</v>
      </c>
      <c r="I53">
        <v>1</v>
      </c>
      <c r="J53">
        <f t="shared" si="0"/>
        <v>18</v>
      </c>
    </row>
    <row r="54" spans="1:11">
      <c r="A54" t="s">
        <v>531</v>
      </c>
      <c r="B54" t="s">
        <v>532</v>
      </c>
      <c r="C54" s="8" t="s">
        <v>30</v>
      </c>
      <c r="D54">
        <v>1</v>
      </c>
      <c r="E54">
        <v>1</v>
      </c>
      <c r="J54">
        <f t="shared" si="0"/>
        <v>2</v>
      </c>
    </row>
    <row r="55" spans="1:11">
      <c r="A55" t="s">
        <v>63</v>
      </c>
      <c r="B55" t="s">
        <v>64</v>
      </c>
      <c r="C55" s="8" t="s">
        <v>30</v>
      </c>
      <c r="D55">
        <v>3</v>
      </c>
      <c r="E55">
        <v>4</v>
      </c>
      <c r="F55">
        <v>4</v>
      </c>
      <c r="G55">
        <v>4</v>
      </c>
      <c r="I55">
        <v>1</v>
      </c>
      <c r="J55">
        <f t="shared" si="0"/>
        <v>16</v>
      </c>
    </row>
    <row r="56" spans="1:11">
      <c r="C56" s="8"/>
      <c r="J56">
        <f t="shared" si="0"/>
        <v>0</v>
      </c>
    </row>
    <row r="57" spans="1:11">
      <c r="A57" t="s">
        <v>133</v>
      </c>
      <c r="B57" t="s">
        <v>26</v>
      </c>
      <c r="C57" s="8" t="s">
        <v>27</v>
      </c>
      <c r="E57">
        <v>2</v>
      </c>
      <c r="G57">
        <v>1</v>
      </c>
      <c r="H57">
        <v>1</v>
      </c>
      <c r="J57">
        <f t="shared" si="0"/>
        <v>4</v>
      </c>
      <c r="K57" t="s">
        <v>763</v>
      </c>
    </row>
    <row r="58" spans="1:11">
      <c r="A58" t="s">
        <v>39</v>
      </c>
      <c r="C58" s="8" t="s">
        <v>66</v>
      </c>
      <c r="D58">
        <v>11</v>
      </c>
      <c r="E58">
        <v>6</v>
      </c>
      <c r="F58">
        <v>6</v>
      </c>
      <c r="J58">
        <f t="shared" si="0"/>
        <v>23</v>
      </c>
    </row>
    <row r="59" spans="1:11">
      <c r="A59" t="s">
        <v>134</v>
      </c>
      <c r="B59" t="s">
        <v>26</v>
      </c>
      <c r="C59" s="8" t="s">
        <v>27</v>
      </c>
      <c r="J59">
        <f t="shared" si="0"/>
        <v>0</v>
      </c>
      <c r="K59" t="s">
        <v>762</v>
      </c>
    </row>
    <row r="60" spans="1:11">
      <c r="A60" t="s">
        <v>173</v>
      </c>
      <c r="B60" t="s">
        <v>26</v>
      </c>
      <c r="C60" s="8" t="s">
        <v>27</v>
      </c>
      <c r="D60">
        <v>1</v>
      </c>
      <c r="J60">
        <f t="shared" si="0"/>
        <v>1</v>
      </c>
      <c r="K60" t="s">
        <v>716</v>
      </c>
    </row>
    <row r="61" spans="1:11">
      <c r="A61" t="s">
        <v>766</v>
      </c>
      <c r="B61" t="s">
        <v>653</v>
      </c>
      <c r="C61" s="8" t="s">
        <v>27</v>
      </c>
      <c r="E61">
        <v>1</v>
      </c>
      <c r="J61">
        <f t="shared" si="0"/>
        <v>1</v>
      </c>
    </row>
    <row r="62" spans="1:11">
      <c r="A62" t="s">
        <v>756</v>
      </c>
      <c r="B62" t="s">
        <v>26</v>
      </c>
      <c r="C62" s="8" t="s">
        <v>27</v>
      </c>
      <c r="E62">
        <v>1</v>
      </c>
      <c r="F62">
        <v>1</v>
      </c>
      <c r="J62">
        <f t="shared" si="0"/>
        <v>2</v>
      </c>
    </row>
    <row r="63" spans="1:11">
      <c r="A63" t="s">
        <v>771</v>
      </c>
      <c r="B63" t="s">
        <v>26</v>
      </c>
      <c r="C63" s="8" t="s">
        <v>27</v>
      </c>
      <c r="G63">
        <v>1</v>
      </c>
      <c r="J63">
        <f t="shared" si="0"/>
        <v>1</v>
      </c>
    </row>
    <row r="64" spans="1:11">
      <c r="A64" t="s">
        <v>772</v>
      </c>
      <c r="B64" t="s">
        <v>26</v>
      </c>
      <c r="C64" s="8" t="s">
        <v>27</v>
      </c>
      <c r="G64">
        <v>1</v>
      </c>
      <c r="J64">
        <f t="shared" si="0"/>
        <v>1</v>
      </c>
    </row>
    <row r="65" spans="1:10">
      <c r="C65" s="8"/>
    </row>
    <row r="66" spans="1:10">
      <c r="A66" s="18" t="s">
        <v>38</v>
      </c>
      <c r="C66" s="8"/>
      <c r="D66" s="6">
        <f t="shared" ref="D66:J66" si="1">SUM(D3:D65)</f>
        <v>214</v>
      </c>
      <c r="E66" s="6">
        <f t="shared" si="1"/>
        <v>177</v>
      </c>
      <c r="F66" s="6">
        <f t="shared" si="1"/>
        <v>105</v>
      </c>
      <c r="G66" s="6">
        <f t="shared" si="1"/>
        <v>72</v>
      </c>
      <c r="H66" s="6">
        <f t="shared" si="1"/>
        <v>15</v>
      </c>
      <c r="I66" s="6">
        <f t="shared" si="1"/>
        <v>16</v>
      </c>
      <c r="J66" s="6">
        <f t="shared" si="1"/>
        <v>599</v>
      </c>
    </row>
    <row r="67" spans="1:10">
      <c r="C67" s="8"/>
    </row>
    <row r="68" spans="1:10">
      <c r="B68" t="s">
        <v>764</v>
      </c>
      <c r="D68">
        <v>221</v>
      </c>
      <c r="E68">
        <v>192</v>
      </c>
      <c r="F68">
        <v>113</v>
      </c>
      <c r="G68">
        <v>78</v>
      </c>
      <c r="H68">
        <v>17</v>
      </c>
      <c r="I68">
        <v>17</v>
      </c>
      <c r="J68">
        <f>SUM(D68:I68)</f>
        <v>638</v>
      </c>
    </row>
    <row r="69" spans="1:10">
      <c r="B69" t="s">
        <v>724</v>
      </c>
      <c r="D69">
        <f>+D68-D66</f>
        <v>7</v>
      </c>
      <c r="E69">
        <f t="shared" ref="E69:J69" si="2">+E68-E66</f>
        <v>15</v>
      </c>
      <c r="F69">
        <f t="shared" si="2"/>
        <v>8</v>
      </c>
      <c r="G69">
        <f t="shared" si="2"/>
        <v>6</v>
      </c>
      <c r="H69">
        <f t="shared" si="2"/>
        <v>2</v>
      </c>
      <c r="I69">
        <f t="shared" si="2"/>
        <v>1</v>
      </c>
      <c r="J69">
        <f t="shared" si="2"/>
        <v>39</v>
      </c>
    </row>
    <row r="70" spans="1:10">
      <c r="B70" t="s">
        <v>774</v>
      </c>
      <c r="D70">
        <v>200</v>
      </c>
      <c r="E70">
        <v>177</v>
      </c>
      <c r="F70">
        <v>103</v>
      </c>
      <c r="G70">
        <v>71</v>
      </c>
      <c r="H70">
        <v>15</v>
      </c>
      <c r="I70">
        <v>15</v>
      </c>
      <c r="J70">
        <f>SUM(D70:I70)</f>
        <v>581</v>
      </c>
    </row>
    <row r="71" spans="1:10">
      <c r="A71" s="6" t="s">
        <v>715</v>
      </c>
    </row>
    <row r="72" spans="1:10">
      <c r="A72" t="s">
        <v>717</v>
      </c>
      <c r="E72">
        <v>2</v>
      </c>
      <c r="J72">
        <f>SUM(D72:I72)</f>
        <v>2</v>
      </c>
    </row>
    <row r="73" spans="1:10">
      <c r="A73" t="s">
        <v>718</v>
      </c>
      <c r="F73">
        <v>2</v>
      </c>
      <c r="J73">
        <f t="shared" ref="J73:J81" si="3">SUM(D73:I73)</f>
        <v>2</v>
      </c>
    </row>
    <row r="74" spans="1:10">
      <c r="A74" t="s">
        <v>719</v>
      </c>
      <c r="D74">
        <v>2</v>
      </c>
      <c r="J74">
        <f t="shared" si="3"/>
        <v>2</v>
      </c>
    </row>
    <row r="75" spans="1:10">
      <c r="A75" t="s">
        <v>720</v>
      </c>
      <c r="E75">
        <v>2</v>
      </c>
      <c r="J75">
        <f t="shared" si="3"/>
        <v>2</v>
      </c>
    </row>
    <row r="76" spans="1:10">
      <c r="A76" t="s">
        <v>765</v>
      </c>
      <c r="F76">
        <v>2</v>
      </c>
      <c r="J76">
        <f t="shared" si="3"/>
        <v>2</v>
      </c>
    </row>
    <row r="77" spans="1:10">
      <c r="A77" t="s">
        <v>721</v>
      </c>
      <c r="H77">
        <v>2</v>
      </c>
      <c r="J77">
        <f t="shared" si="3"/>
        <v>2</v>
      </c>
    </row>
    <row r="78" spans="1:10">
      <c r="A78" t="s">
        <v>722</v>
      </c>
      <c r="F78">
        <v>2</v>
      </c>
      <c r="J78">
        <f t="shared" si="3"/>
        <v>2</v>
      </c>
    </row>
    <row r="79" spans="1:10">
      <c r="A79" t="s">
        <v>723</v>
      </c>
      <c r="D79">
        <v>2</v>
      </c>
      <c r="J79">
        <f t="shared" si="3"/>
        <v>2</v>
      </c>
    </row>
    <row r="80" spans="1:10">
      <c r="A80" t="s">
        <v>149</v>
      </c>
      <c r="D80">
        <v>2</v>
      </c>
      <c r="J80">
        <f t="shared" si="3"/>
        <v>2</v>
      </c>
    </row>
    <row r="81" spans="1:10">
      <c r="A81" t="s">
        <v>724</v>
      </c>
      <c r="G81">
        <v>2</v>
      </c>
      <c r="J81">
        <f t="shared" si="3"/>
        <v>2</v>
      </c>
    </row>
    <row r="82" spans="1:10">
      <c r="D82" s="6">
        <f>SUM(D72:D81)</f>
        <v>6</v>
      </c>
      <c r="E82" s="6">
        <f t="shared" ref="E82:J82" si="4">SUM(E72:E81)</f>
        <v>4</v>
      </c>
      <c r="F82" s="6">
        <f t="shared" si="4"/>
        <v>6</v>
      </c>
      <c r="G82" s="6">
        <f t="shared" si="4"/>
        <v>2</v>
      </c>
      <c r="H82" s="6">
        <f t="shared" si="4"/>
        <v>2</v>
      </c>
      <c r="I82" s="6">
        <f t="shared" si="4"/>
        <v>0</v>
      </c>
      <c r="J82" s="6">
        <f t="shared" si="4"/>
        <v>20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9"/>
  <sheetViews>
    <sheetView workbookViewId="0">
      <selection activeCell="Q20" sqref="Q20"/>
    </sheetView>
  </sheetViews>
  <sheetFormatPr defaultRowHeight="15"/>
  <cols>
    <col min="1" max="2" width="25.7109375" customWidth="1"/>
    <col min="3" max="17" width="5.7109375" customWidth="1"/>
    <col min="18" max="18" width="35.5703125" customWidth="1"/>
  </cols>
  <sheetData>
    <row r="1" spans="1:18">
      <c r="A1" s="1" t="s">
        <v>168</v>
      </c>
      <c r="B1" s="1"/>
      <c r="D1" s="100" t="s">
        <v>169</v>
      </c>
      <c r="E1" s="100"/>
      <c r="F1" s="100"/>
      <c r="G1" s="100"/>
      <c r="H1" s="100"/>
      <c r="I1" s="100"/>
      <c r="J1" s="100" t="s">
        <v>170</v>
      </c>
      <c r="K1" s="100"/>
      <c r="L1" s="100"/>
      <c r="M1" s="100"/>
      <c r="N1" s="100"/>
      <c r="O1" s="100"/>
      <c r="P1" s="100"/>
      <c r="Q1" s="1"/>
    </row>
    <row r="2" spans="1:18">
      <c r="D2" s="100" t="s">
        <v>171</v>
      </c>
      <c r="E2" s="100"/>
      <c r="F2" s="100" t="s">
        <v>164</v>
      </c>
      <c r="G2" s="100"/>
      <c r="H2" s="100" t="s">
        <v>165</v>
      </c>
      <c r="I2" s="100"/>
      <c r="J2" s="100" t="s">
        <v>171</v>
      </c>
      <c r="K2" s="100"/>
      <c r="L2" s="100" t="s">
        <v>163</v>
      </c>
      <c r="M2" s="100"/>
      <c r="N2" s="100" t="s">
        <v>158</v>
      </c>
      <c r="O2" s="100"/>
      <c r="P2" s="100"/>
      <c r="Q2" s="3" t="s">
        <v>162</v>
      </c>
    </row>
    <row r="3" spans="1:18">
      <c r="A3" s="1" t="s">
        <v>1</v>
      </c>
      <c r="B3" s="1"/>
      <c r="C3" s="3" t="s">
        <v>3</v>
      </c>
      <c r="D3" s="3" t="s">
        <v>166</v>
      </c>
      <c r="E3" s="3" t="s">
        <v>167</v>
      </c>
      <c r="F3" s="3" t="s">
        <v>166</v>
      </c>
      <c r="G3" s="3" t="s">
        <v>167</v>
      </c>
      <c r="H3" s="3" t="s">
        <v>166</v>
      </c>
      <c r="I3" s="19" t="s">
        <v>167</v>
      </c>
      <c r="J3" s="3" t="s">
        <v>166</v>
      </c>
      <c r="K3" s="3" t="s">
        <v>167</v>
      </c>
      <c r="L3" s="3" t="s">
        <v>166</v>
      </c>
      <c r="M3" s="3" t="s">
        <v>167</v>
      </c>
      <c r="N3" s="3" t="s">
        <v>159</v>
      </c>
      <c r="O3" s="3" t="s">
        <v>160</v>
      </c>
      <c r="P3" s="3" t="s">
        <v>161</v>
      </c>
      <c r="Q3" s="3" t="s">
        <v>157</v>
      </c>
    </row>
    <row r="4" spans="1:18">
      <c r="A4" t="s">
        <v>506</v>
      </c>
      <c r="B4" t="s">
        <v>69</v>
      </c>
      <c r="C4" s="8" t="s">
        <v>16</v>
      </c>
      <c r="D4">
        <v>10</v>
      </c>
      <c r="F4">
        <v>10</v>
      </c>
      <c r="H4">
        <v>10</v>
      </c>
      <c r="I4" s="20"/>
      <c r="J4">
        <v>10</v>
      </c>
      <c r="L4">
        <v>10</v>
      </c>
      <c r="N4">
        <v>10</v>
      </c>
      <c r="O4">
        <v>10</v>
      </c>
      <c r="P4">
        <v>10</v>
      </c>
      <c r="Q4">
        <v>10</v>
      </c>
    </row>
    <row r="5" spans="1:18">
      <c r="A5" t="s">
        <v>737</v>
      </c>
      <c r="B5" t="s">
        <v>738</v>
      </c>
      <c r="C5" s="8" t="s">
        <v>44</v>
      </c>
      <c r="D5">
        <v>2</v>
      </c>
      <c r="F5">
        <v>2</v>
      </c>
      <c r="H5">
        <v>2</v>
      </c>
      <c r="I5" s="20"/>
      <c r="J5">
        <v>2</v>
      </c>
      <c r="L5">
        <v>2</v>
      </c>
      <c r="N5">
        <v>2</v>
      </c>
      <c r="O5">
        <v>2</v>
      </c>
      <c r="P5">
        <v>2</v>
      </c>
      <c r="Q5">
        <v>3</v>
      </c>
    </row>
    <row r="6" spans="1:18">
      <c r="A6" t="s">
        <v>507</v>
      </c>
      <c r="B6" t="s">
        <v>508</v>
      </c>
      <c r="C6" s="8" t="s">
        <v>55</v>
      </c>
      <c r="D6">
        <v>14</v>
      </c>
      <c r="E6">
        <v>2</v>
      </c>
      <c r="F6">
        <v>14</v>
      </c>
      <c r="G6">
        <v>2</v>
      </c>
      <c r="H6">
        <v>14</v>
      </c>
      <c r="I6" s="20">
        <v>2</v>
      </c>
      <c r="J6" s="97">
        <v>14</v>
      </c>
      <c r="K6" s="97">
        <v>2</v>
      </c>
      <c r="L6" s="97">
        <v>14</v>
      </c>
      <c r="M6" s="97">
        <v>2</v>
      </c>
      <c r="N6" s="97">
        <v>16</v>
      </c>
      <c r="O6" s="97">
        <v>16</v>
      </c>
      <c r="P6" s="97">
        <v>16</v>
      </c>
      <c r="Q6" s="97">
        <v>16</v>
      </c>
    </row>
    <row r="7" spans="1:18">
      <c r="A7" t="s">
        <v>661</v>
      </c>
      <c r="B7" t="s">
        <v>50</v>
      </c>
      <c r="C7" s="8" t="s">
        <v>44</v>
      </c>
      <c r="D7">
        <v>26</v>
      </c>
      <c r="F7">
        <v>26</v>
      </c>
      <c r="H7">
        <v>26</v>
      </c>
      <c r="I7" s="20"/>
      <c r="J7" s="97">
        <v>26</v>
      </c>
      <c r="L7" s="97">
        <v>26</v>
      </c>
      <c r="N7" s="97">
        <v>26</v>
      </c>
      <c r="O7" s="97">
        <v>26</v>
      </c>
      <c r="P7" s="97">
        <v>26</v>
      </c>
      <c r="Q7" s="97">
        <v>26</v>
      </c>
    </row>
    <row r="8" spans="1:18">
      <c r="A8" t="s">
        <v>702</v>
      </c>
      <c r="B8" t="s">
        <v>703</v>
      </c>
      <c r="C8" s="8" t="s">
        <v>55</v>
      </c>
      <c r="D8">
        <v>1</v>
      </c>
      <c r="F8">
        <v>1</v>
      </c>
      <c r="H8">
        <v>1</v>
      </c>
      <c r="I8" s="20"/>
      <c r="J8" s="97">
        <v>1</v>
      </c>
      <c r="L8" s="97">
        <v>1</v>
      </c>
      <c r="N8" s="97">
        <v>1</v>
      </c>
      <c r="O8" s="97">
        <v>1</v>
      </c>
      <c r="P8" s="97">
        <v>1</v>
      </c>
      <c r="Q8" s="97">
        <v>1</v>
      </c>
    </row>
    <row r="9" spans="1:18">
      <c r="A9" t="s">
        <v>542</v>
      </c>
      <c r="B9" t="s">
        <v>26</v>
      </c>
      <c r="C9" s="8" t="s">
        <v>27</v>
      </c>
      <c r="D9">
        <v>6</v>
      </c>
      <c r="F9">
        <v>6</v>
      </c>
      <c r="I9" s="20"/>
      <c r="Q9" s="97">
        <v>7</v>
      </c>
    </row>
    <row r="10" spans="1:18">
      <c r="A10" t="s">
        <v>146</v>
      </c>
      <c r="C10" s="8" t="s">
        <v>16</v>
      </c>
      <c r="I10" s="20"/>
    </row>
    <row r="11" spans="1:18">
      <c r="A11" t="s">
        <v>497</v>
      </c>
      <c r="B11" t="s">
        <v>498</v>
      </c>
      <c r="C11" s="8" t="s">
        <v>16</v>
      </c>
      <c r="D11">
        <v>10</v>
      </c>
      <c r="E11">
        <v>1</v>
      </c>
      <c r="F11">
        <v>10</v>
      </c>
      <c r="G11">
        <v>1</v>
      </c>
      <c r="H11">
        <v>10</v>
      </c>
      <c r="I11" s="20">
        <v>1</v>
      </c>
      <c r="J11">
        <v>10</v>
      </c>
      <c r="K11" s="97">
        <v>1</v>
      </c>
      <c r="L11">
        <v>10</v>
      </c>
      <c r="M11" s="97">
        <v>1</v>
      </c>
      <c r="N11" s="97">
        <v>11</v>
      </c>
      <c r="O11" s="97">
        <v>11</v>
      </c>
      <c r="P11" s="97">
        <v>11</v>
      </c>
      <c r="Q11" s="97">
        <v>11</v>
      </c>
    </row>
    <row r="12" spans="1:18">
      <c r="A12" t="s">
        <v>76</v>
      </c>
      <c r="B12" t="s">
        <v>77</v>
      </c>
      <c r="C12" s="8" t="s">
        <v>23</v>
      </c>
      <c r="D12">
        <v>10</v>
      </c>
      <c r="F12">
        <v>10</v>
      </c>
      <c r="H12">
        <v>10</v>
      </c>
      <c r="I12" s="20"/>
      <c r="J12" s="97">
        <v>10</v>
      </c>
      <c r="L12" s="97">
        <v>10</v>
      </c>
      <c r="N12" s="97">
        <v>10</v>
      </c>
      <c r="O12" s="97">
        <v>10</v>
      </c>
      <c r="P12" s="97">
        <v>10</v>
      </c>
      <c r="Q12" s="97">
        <v>10</v>
      </c>
    </row>
    <row r="13" spans="1:18">
      <c r="A13" t="s">
        <v>76</v>
      </c>
      <c r="B13" t="s">
        <v>71</v>
      </c>
      <c r="C13" s="8" t="s">
        <v>16</v>
      </c>
      <c r="D13">
        <v>60</v>
      </c>
      <c r="F13">
        <v>60</v>
      </c>
      <c r="H13">
        <v>60</v>
      </c>
      <c r="I13" s="20"/>
      <c r="J13" s="97">
        <v>60</v>
      </c>
      <c r="L13" s="97">
        <v>60</v>
      </c>
      <c r="N13" s="97">
        <v>60</v>
      </c>
      <c r="O13" s="97">
        <v>60</v>
      </c>
      <c r="P13" s="97">
        <v>60</v>
      </c>
      <c r="Q13" s="97">
        <v>60</v>
      </c>
      <c r="R13" t="s">
        <v>767</v>
      </c>
    </row>
    <row r="14" spans="1:18">
      <c r="A14" t="s">
        <v>557</v>
      </c>
      <c r="B14" t="s">
        <v>558</v>
      </c>
      <c r="C14" s="8" t="s">
        <v>55</v>
      </c>
      <c r="D14">
        <v>8</v>
      </c>
      <c r="F14">
        <v>8</v>
      </c>
      <c r="H14">
        <v>8</v>
      </c>
      <c r="I14" s="20"/>
      <c r="J14" s="97">
        <v>8</v>
      </c>
      <c r="L14" s="97">
        <v>8</v>
      </c>
      <c r="N14" s="97">
        <v>8</v>
      </c>
      <c r="O14" s="97">
        <v>8</v>
      </c>
      <c r="P14" s="97">
        <v>8</v>
      </c>
      <c r="Q14" s="97">
        <v>8</v>
      </c>
    </row>
    <row r="15" spans="1:18">
      <c r="A15" t="s">
        <v>674</v>
      </c>
      <c r="B15" t="s">
        <v>675</v>
      </c>
      <c r="C15" s="8" t="s">
        <v>55</v>
      </c>
      <c r="D15">
        <v>2</v>
      </c>
      <c r="F15">
        <v>2</v>
      </c>
      <c r="H15">
        <v>2</v>
      </c>
      <c r="I15" s="20"/>
      <c r="J15" s="97">
        <v>2</v>
      </c>
      <c r="L15" s="97">
        <v>2</v>
      </c>
      <c r="N15" s="97">
        <v>2</v>
      </c>
      <c r="O15" s="97">
        <v>2</v>
      </c>
      <c r="P15" s="97">
        <v>2</v>
      </c>
      <c r="Q15" s="97">
        <v>2</v>
      </c>
    </row>
    <row r="16" spans="1:18">
      <c r="A16" t="s">
        <v>509</v>
      </c>
      <c r="B16" t="s">
        <v>89</v>
      </c>
      <c r="C16" s="8" t="s">
        <v>16</v>
      </c>
      <c r="D16">
        <v>6</v>
      </c>
      <c r="F16">
        <v>6</v>
      </c>
      <c r="H16">
        <v>6</v>
      </c>
      <c r="I16" s="20"/>
      <c r="J16" s="97">
        <v>6</v>
      </c>
      <c r="L16" s="97">
        <v>6</v>
      </c>
      <c r="N16" s="97">
        <v>6</v>
      </c>
      <c r="O16" s="97">
        <v>6</v>
      </c>
      <c r="P16" s="97">
        <v>6</v>
      </c>
      <c r="Q16" s="97">
        <v>6</v>
      </c>
    </row>
    <row r="17" spans="1:18">
      <c r="A17" t="s">
        <v>511</v>
      </c>
      <c r="B17" t="s">
        <v>18</v>
      </c>
      <c r="C17" s="8" t="s">
        <v>16</v>
      </c>
      <c r="D17">
        <v>3</v>
      </c>
      <c r="E17">
        <v>1</v>
      </c>
      <c r="F17">
        <v>3</v>
      </c>
      <c r="G17">
        <v>1</v>
      </c>
      <c r="H17">
        <v>3</v>
      </c>
      <c r="I17">
        <v>1</v>
      </c>
      <c r="J17">
        <v>3</v>
      </c>
      <c r="K17">
        <v>1</v>
      </c>
      <c r="L17">
        <v>3</v>
      </c>
      <c r="M17">
        <v>1</v>
      </c>
      <c r="N17" s="97">
        <v>4</v>
      </c>
      <c r="O17" s="97">
        <v>4</v>
      </c>
      <c r="P17" s="97">
        <v>4</v>
      </c>
      <c r="Q17" s="97">
        <v>4</v>
      </c>
    </row>
    <row r="18" spans="1:18">
      <c r="A18" t="s">
        <v>631</v>
      </c>
      <c r="B18" t="s">
        <v>26</v>
      </c>
      <c r="C18" s="8" t="s">
        <v>27</v>
      </c>
      <c r="I18" s="20"/>
      <c r="R18" t="s">
        <v>768</v>
      </c>
    </row>
    <row r="19" spans="1:18">
      <c r="A19" t="s">
        <v>42</v>
      </c>
      <c r="B19" t="s">
        <v>43</v>
      </c>
      <c r="C19" s="8" t="s">
        <v>44</v>
      </c>
      <c r="D19">
        <v>17</v>
      </c>
      <c r="F19">
        <v>17</v>
      </c>
      <c r="H19">
        <v>17</v>
      </c>
      <c r="I19" s="20"/>
      <c r="J19">
        <v>17</v>
      </c>
      <c r="L19">
        <v>17</v>
      </c>
      <c r="N19">
        <v>17</v>
      </c>
      <c r="O19">
        <v>17</v>
      </c>
      <c r="P19">
        <v>17</v>
      </c>
      <c r="Q19">
        <v>17</v>
      </c>
    </row>
    <row r="20" spans="1:18">
      <c r="A20" t="s">
        <v>40</v>
      </c>
      <c r="B20" t="s">
        <v>41</v>
      </c>
      <c r="C20" s="8" t="s">
        <v>16</v>
      </c>
      <c r="D20">
        <v>24</v>
      </c>
      <c r="F20">
        <v>24</v>
      </c>
      <c r="H20">
        <v>24</v>
      </c>
      <c r="I20" s="20"/>
      <c r="J20">
        <v>24</v>
      </c>
      <c r="L20">
        <v>24</v>
      </c>
      <c r="N20">
        <v>24</v>
      </c>
      <c r="O20">
        <v>24</v>
      </c>
      <c r="P20">
        <v>24</v>
      </c>
      <c r="Q20">
        <v>24</v>
      </c>
    </row>
    <row r="21" spans="1:18">
      <c r="A21" t="s">
        <v>72</v>
      </c>
      <c r="B21" t="s">
        <v>73</v>
      </c>
      <c r="C21" s="8" t="s">
        <v>16</v>
      </c>
      <c r="D21">
        <v>25</v>
      </c>
      <c r="F21">
        <v>25</v>
      </c>
      <c r="H21">
        <v>25</v>
      </c>
      <c r="I21" s="20"/>
      <c r="J21">
        <v>25</v>
      </c>
      <c r="L21">
        <v>25</v>
      </c>
      <c r="N21">
        <v>25</v>
      </c>
      <c r="O21">
        <v>25</v>
      </c>
      <c r="P21">
        <v>25</v>
      </c>
      <c r="Q21">
        <v>25</v>
      </c>
    </row>
    <row r="22" spans="1:18">
      <c r="A22" t="s">
        <v>147</v>
      </c>
      <c r="B22" t="s">
        <v>26</v>
      </c>
      <c r="C22" s="8" t="s">
        <v>27</v>
      </c>
      <c r="D22">
        <v>1</v>
      </c>
      <c r="F22">
        <v>1</v>
      </c>
      <c r="H22">
        <v>1</v>
      </c>
      <c r="I22" s="20"/>
      <c r="J22">
        <v>1</v>
      </c>
      <c r="L22">
        <v>1</v>
      </c>
      <c r="N22">
        <v>1</v>
      </c>
      <c r="O22">
        <v>1</v>
      </c>
      <c r="P22">
        <v>1</v>
      </c>
      <c r="Q22">
        <v>1</v>
      </c>
    </row>
    <row r="23" spans="1:18">
      <c r="A23" t="s">
        <v>61</v>
      </c>
      <c r="B23" t="s">
        <v>62</v>
      </c>
      <c r="C23" s="8" t="s">
        <v>44</v>
      </c>
      <c r="D23">
        <v>7</v>
      </c>
      <c r="F23">
        <v>7</v>
      </c>
      <c r="H23">
        <v>7</v>
      </c>
      <c r="I23" s="20"/>
      <c r="J23">
        <v>7</v>
      </c>
      <c r="L23">
        <v>7</v>
      </c>
      <c r="N23">
        <v>7</v>
      </c>
      <c r="O23">
        <v>7</v>
      </c>
      <c r="P23">
        <v>7</v>
      </c>
      <c r="Q23">
        <v>7</v>
      </c>
    </row>
    <row r="24" spans="1:18">
      <c r="A24" t="s">
        <v>144</v>
      </c>
      <c r="B24" t="s">
        <v>775</v>
      </c>
      <c r="C24" s="8" t="s">
        <v>16</v>
      </c>
      <c r="D24">
        <v>3</v>
      </c>
      <c r="E24">
        <v>1</v>
      </c>
      <c r="F24">
        <v>3</v>
      </c>
      <c r="G24">
        <v>1</v>
      </c>
      <c r="H24">
        <v>3</v>
      </c>
      <c r="I24">
        <v>1</v>
      </c>
      <c r="J24">
        <v>3</v>
      </c>
      <c r="K24">
        <v>1</v>
      </c>
      <c r="L24">
        <v>3</v>
      </c>
      <c r="M24">
        <v>1</v>
      </c>
      <c r="N24">
        <v>4</v>
      </c>
      <c r="O24">
        <v>4</v>
      </c>
      <c r="P24">
        <v>4</v>
      </c>
      <c r="Q24">
        <v>4</v>
      </c>
    </row>
    <row r="25" spans="1:18">
      <c r="A25" t="s">
        <v>585</v>
      </c>
      <c r="B25" t="s">
        <v>586</v>
      </c>
      <c r="C25" s="8" t="s">
        <v>55</v>
      </c>
      <c r="D25">
        <v>24</v>
      </c>
      <c r="E25">
        <v>1</v>
      </c>
      <c r="F25">
        <v>24</v>
      </c>
      <c r="G25">
        <v>1</v>
      </c>
      <c r="H25">
        <v>24</v>
      </c>
      <c r="I25">
        <v>1</v>
      </c>
      <c r="J25">
        <v>24</v>
      </c>
      <c r="K25">
        <v>1</v>
      </c>
      <c r="L25">
        <v>24</v>
      </c>
      <c r="M25">
        <v>1</v>
      </c>
      <c r="N25">
        <v>25</v>
      </c>
      <c r="O25">
        <v>25</v>
      </c>
      <c r="P25">
        <v>25</v>
      </c>
      <c r="Q25">
        <v>25</v>
      </c>
    </row>
    <row r="26" spans="1:18">
      <c r="A26" t="s">
        <v>592</v>
      </c>
      <c r="B26" t="s">
        <v>593</v>
      </c>
      <c r="C26" s="8" t="s">
        <v>55</v>
      </c>
      <c r="D26">
        <v>44</v>
      </c>
      <c r="E26">
        <v>2</v>
      </c>
      <c r="F26">
        <v>44</v>
      </c>
      <c r="G26">
        <v>2</v>
      </c>
      <c r="H26">
        <v>44</v>
      </c>
      <c r="I26">
        <v>2</v>
      </c>
      <c r="J26">
        <v>44</v>
      </c>
      <c r="K26">
        <v>2</v>
      </c>
      <c r="L26">
        <v>44</v>
      </c>
      <c r="M26">
        <v>2</v>
      </c>
      <c r="N26">
        <v>46</v>
      </c>
      <c r="O26">
        <v>46</v>
      </c>
      <c r="P26">
        <v>46</v>
      </c>
      <c r="Q26">
        <v>46</v>
      </c>
    </row>
    <row r="27" spans="1:18">
      <c r="A27" t="s">
        <v>547</v>
      </c>
      <c r="B27" t="s">
        <v>65</v>
      </c>
      <c r="C27" s="8" t="s">
        <v>66</v>
      </c>
      <c r="D27">
        <v>18</v>
      </c>
      <c r="E27">
        <v>1</v>
      </c>
      <c r="F27">
        <v>18</v>
      </c>
      <c r="G27">
        <v>1</v>
      </c>
      <c r="H27">
        <v>18</v>
      </c>
      <c r="I27">
        <v>1</v>
      </c>
      <c r="J27">
        <v>18</v>
      </c>
      <c r="K27">
        <v>1</v>
      </c>
      <c r="L27">
        <v>18</v>
      </c>
      <c r="M27">
        <v>1</v>
      </c>
      <c r="N27">
        <v>19</v>
      </c>
      <c r="O27">
        <v>19</v>
      </c>
      <c r="P27">
        <v>19</v>
      </c>
      <c r="Q27">
        <v>19</v>
      </c>
    </row>
    <row r="28" spans="1:18">
      <c r="A28" t="s">
        <v>707</v>
      </c>
      <c r="B28" t="s">
        <v>708</v>
      </c>
      <c r="C28" s="8" t="s">
        <v>55</v>
      </c>
      <c r="D28">
        <v>4</v>
      </c>
      <c r="F28">
        <v>4</v>
      </c>
      <c r="H28">
        <v>4</v>
      </c>
      <c r="I28" s="20"/>
      <c r="J28">
        <v>4</v>
      </c>
      <c r="L28">
        <v>4</v>
      </c>
      <c r="N28">
        <v>4</v>
      </c>
      <c r="O28">
        <v>4</v>
      </c>
      <c r="P28">
        <v>4</v>
      </c>
      <c r="Q28">
        <v>4</v>
      </c>
    </row>
    <row r="29" spans="1:18">
      <c r="A29" s="7" t="s">
        <v>46</v>
      </c>
      <c r="B29" s="7" t="s">
        <v>47</v>
      </c>
      <c r="C29" s="8" t="s">
        <v>16</v>
      </c>
      <c r="D29">
        <v>16</v>
      </c>
      <c r="F29">
        <v>16</v>
      </c>
      <c r="H29">
        <v>16</v>
      </c>
      <c r="I29" s="20"/>
      <c r="J29">
        <v>16</v>
      </c>
      <c r="L29">
        <v>16</v>
      </c>
      <c r="N29">
        <v>16</v>
      </c>
      <c r="O29">
        <v>16</v>
      </c>
      <c r="P29">
        <v>16</v>
      </c>
      <c r="Q29">
        <v>16</v>
      </c>
    </row>
    <row r="30" spans="1:18">
      <c r="A30" s="7" t="s">
        <v>727</v>
      </c>
      <c r="B30" s="7" t="s">
        <v>728</v>
      </c>
      <c r="C30" s="8" t="s">
        <v>16</v>
      </c>
      <c r="D30">
        <v>5</v>
      </c>
      <c r="E30">
        <v>1</v>
      </c>
      <c r="F30">
        <v>5</v>
      </c>
      <c r="G30">
        <v>1</v>
      </c>
      <c r="H30">
        <v>5</v>
      </c>
      <c r="I30">
        <v>1</v>
      </c>
      <c r="J30">
        <v>5</v>
      </c>
      <c r="K30">
        <v>1</v>
      </c>
      <c r="L30">
        <v>5</v>
      </c>
      <c r="M30">
        <v>1</v>
      </c>
      <c r="N30">
        <v>6</v>
      </c>
      <c r="O30">
        <v>6</v>
      </c>
      <c r="P30">
        <v>6</v>
      </c>
      <c r="Q30">
        <v>6</v>
      </c>
      <c r="R30" s="5"/>
    </row>
    <row r="31" spans="1:18">
      <c r="A31" t="s">
        <v>516</v>
      </c>
      <c r="B31" t="s">
        <v>517</v>
      </c>
      <c r="C31" s="8" t="s">
        <v>24</v>
      </c>
      <c r="D31">
        <v>2</v>
      </c>
      <c r="F31">
        <v>2</v>
      </c>
      <c r="H31">
        <v>2</v>
      </c>
      <c r="I31" s="20"/>
      <c r="J31">
        <v>2</v>
      </c>
      <c r="L31">
        <v>2</v>
      </c>
      <c r="N31">
        <v>2</v>
      </c>
      <c r="O31">
        <v>2</v>
      </c>
      <c r="P31">
        <v>2</v>
      </c>
      <c r="Q31">
        <v>2</v>
      </c>
    </row>
    <row r="32" spans="1:18">
      <c r="A32" t="s">
        <v>669</v>
      </c>
      <c r="B32" t="s">
        <v>670</v>
      </c>
      <c r="C32" s="8" t="s">
        <v>70</v>
      </c>
      <c r="D32">
        <v>3</v>
      </c>
      <c r="F32">
        <v>3</v>
      </c>
      <c r="H32">
        <v>3</v>
      </c>
      <c r="I32" s="20"/>
      <c r="J32">
        <v>3</v>
      </c>
      <c r="L32">
        <v>3</v>
      </c>
      <c r="N32">
        <v>3</v>
      </c>
      <c r="O32">
        <v>3</v>
      </c>
      <c r="P32">
        <v>3</v>
      </c>
      <c r="Q32">
        <v>3</v>
      </c>
    </row>
    <row r="33" spans="1:18">
      <c r="A33" t="s">
        <v>562</v>
      </c>
      <c r="B33" t="s">
        <v>563</v>
      </c>
      <c r="C33" s="8" t="s">
        <v>126</v>
      </c>
      <c r="D33">
        <v>2</v>
      </c>
      <c r="E33">
        <v>1</v>
      </c>
      <c r="F33">
        <v>2</v>
      </c>
      <c r="G33">
        <v>1</v>
      </c>
      <c r="H33">
        <v>2</v>
      </c>
      <c r="I33">
        <v>1</v>
      </c>
      <c r="J33">
        <v>2</v>
      </c>
      <c r="K33">
        <v>1</v>
      </c>
      <c r="L33">
        <v>2</v>
      </c>
      <c r="M33">
        <v>1</v>
      </c>
      <c r="N33">
        <v>3</v>
      </c>
      <c r="O33">
        <v>3</v>
      </c>
      <c r="P33">
        <v>3</v>
      </c>
      <c r="Q33">
        <v>3</v>
      </c>
    </row>
    <row r="34" spans="1:18">
      <c r="A34" t="s">
        <v>21</v>
      </c>
      <c r="B34" t="s">
        <v>22</v>
      </c>
      <c r="C34" s="8" t="s">
        <v>23</v>
      </c>
      <c r="D34">
        <v>12</v>
      </c>
      <c r="E34">
        <v>2</v>
      </c>
      <c r="F34">
        <v>12</v>
      </c>
      <c r="G34">
        <v>2</v>
      </c>
      <c r="H34">
        <v>12</v>
      </c>
      <c r="I34">
        <v>2</v>
      </c>
      <c r="J34">
        <v>12</v>
      </c>
      <c r="K34">
        <v>2</v>
      </c>
      <c r="L34">
        <v>12</v>
      </c>
      <c r="M34">
        <v>2</v>
      </c>
      <c r="N34">
        <v>14</v>
      </c>
      <c r="O34">
        <v>14</v>
      </c>
      <c r="P34">
        <v>14</v>
      </c>
      <c r="Q34">
        <v>14</v>
      </c>
    </row>
    <row r="35" spans="1:18">
      <c r="A35" t="s">
        <v>14</v>
      </c>
      <c r="B35" t="s">
        <v>15</v>
      </c>
      <c r="C35" s="8" t="s">
        <v>16</v>
      </c>
      <c r="I35" s="20"/>
      <c r="Q35">
        <v>5</v>
      </c>
    </row>
    <row r="36" spans="1:18">
      <c r="A36" t="s">
        <v>31</v>
      </c>
      <c r="B36" t="s">
        <v>29</v>
      </c>
      <c r="C36" s="8" t="s">
        <v>30</v>
      </c>
      <c r="D36">
        <v>22</v>
      </c>
      <c r="E36">
        <v>1</v>
      </c>
      <c r="F36">
        <v>22</v>
      </c>
      <c r="G36">
        <v>1</v>
      </c>
      <c r="H36">
        <v>22</v>
      </c>
      <c r="I36">
        <v>1</v>
      </c>
      <c r="J36">
        <v>22</v>
      </c>
      <c r="K36">
        <v>1</v>
      </c>
      <c r="L36">
        <v>22</v>
      </c>
      <c r="M36">
        <v>1</v>
      </c>
      <c r="N36">
        <v>23</v>
      </c>
      <c r="O36">
        <v>23</v>
      </c>
      <c r="P36">
        <v>23</v>
      </c>
      <c r="Q36">
        <v>23</v>
      </c>
    </row>
    <row r="37" spans="1:18">
      <c r="A37" t="s">
        <v>566</v>
      </c>
      <c r="B37" t="s">
        <v>567</v>
      </c>
      <c r="C37" s="8" t="s">
        <v>16</v>
      </c>
      <c r="D37">
        <v>4</v>
      </c>
      <c r="F37">
        <v>4</v>
      </c>
      <c r="H37">
        <v>4</v>
      </c>
      <c r="I37" s="20"/>
      <c r="J37">
        <v>4</v>
      </c>
      <c r="L37">
        <v>4</v>
      </c>
      <c r="N37">
        <v>4</v>
      </c>
      <c r="O37">
        <v>4</v>
      </c>
      <c r="P37">
        <v>4</v>
      </c>
      <c r="Q37">
        <v>4</v>
      </c>
    </row>
    <row r="38" spans="1:18">
      <c r="A38" t="s">
        <v>657</v>
      </c>
      <c r="B38" t="s">
        <v>69</v>
      </c>
      <c r="C38" s="8" t="s">
        <v>16</v>
      </c>
      <c r="I38" s="20"/>
      <c r="Q38">
        <v>3</v>
      </c>
    </row>
    <row r="39" spans="1:18">
      <c r="A39" t="s">
        <v>52</v>
      </c>
      <c r="B39" t="s">
        <v>51</v>
      </c>
      <c r="C39" s="8" t="s">
        <v>23</v>
      </c>
      <c r="D39">
        <v>14</v>
      </c>
      <c r="F39">
        <v>14</v>
      </c>
      <c r="H39">
        <v>14</v>
      </c>
      <c r="I39" s="20"/>
      <c r="J39">
        <v>14</v>
      </c>
      <c r="L39">
        <v>14</v>
      </c>
      <c r="N39">
        <v>14</v>
      </c>
      <c r="O39">
        <v>14</v>
      </c>
      <c r="P39">
        <v>14</v>
      </c>
      <c r="Q39">
        <v>14</v>
      </c>
    </row>
    <row r="40" spans="1:18">
      <c r="A40" t="s">
        <v>526</v>
      </c>
      <c r="B40" t="s">
        <v>527</v>
      </c>
      <c r="C40" s="8" t="s">
        <v>16</v>
      </c>
      <c r="D40">
        <v>11</v>
      </c>
      <c r="F40">
        <v>11</v>
      </c>
      <c r="H40">
        <v>11</v>
      </c>
      <c r="I40" s="20"/>
      <c r="J40">
        <v>11</v>
      </c>
      <c r="L40">
        <v>11</v>
      </c>
      <c r="N40">
        <v>11</v>
      </c>
      <c r="O40">
        <v>11</v>
      </c>
      <c r="P40">
        <v>11</v>
      </c>
      <c r="Q40">
        <v>11</v>
      </c>
    </row>
    <row r="41" spans="1:18">
      <c r="A41" t="s">
        <v>539</v>
      </c>
      <c r="B41" t="s">
        <v>56</v>
      </c>
      <c r="C41" s="8" t="s">
        <v>16</v>
      </c>
      <c r="D41">
        <v>21</v>
      </c>
      <c r="F41">
        <v>21</v>
      </c>
      <c r="H41">
        <v>21</v>
      </c>
      <c r="I41" s="20"/>
      <c r="J41">
        <v>21</v>
      </c>
      <c r="L41">
        <v>21</v>
      </c>
      <c r="N41">
        <v>21</v>
      </c>
      <c r="O41">
        <v>21</v>
      </c>
      <c r="P41">
        <v>21</v>
      </c>
      <c r="Q41">
        <v>21</v>
      </c>
    </row>
    <row r="42" spans="1:18">
      <c r="A42" t="s">
        <v>28</v>
      </c>
      <c r="B42" t="s">
        <v>29</v>
      </c>
      <c r="C42" s="8" t="s">
        <v>30</v>
      </c>
      <c r="I42" s="20"/>
      <c r="J42">
        <v>2</v>
      </c>
      <c r="L42">
        <v>2</v>
      </c>
      <c r="O42">
        <v>2</v>
      </c>
      <c r="P42">
        <v>2</v>
      </c>
      <c r="Q42">
        <v>2</v>
      </c>
    </row>
    <row r="43" spans="1:18">
      <c r="A43" t="s">
        <v>745</v>
      </c>
      <c r="B43" t="s">
        <v>49</v>
      </c>
      <c r="C43" s="8" t="s">
        <v>16</v>
      </c>
      <c r="D43">
        <v>2</v>
      </c>
      <c r="F43">
        <v>2</v>
      </c>
      <c r="H43">
        <v>2</v>
      </c>
      <c r="I43" s="20"/>
      <c r="J43">
        <v>2</v>
      </c>
      <c r="L43">
        <v>2</v>
      </c>
    </row>
    <row r="44" spans="1:18">
      <c r="A44" t="s">
        <v>17</v>
      </c>
      <c r="B44" t="s">
        <v>18</v>
      </c>
      <c r="C44" s="8" t="s">
        <v>16</v>
      </c>
      <c r="D44">
        <v>5</v>
      </c>
      <c r="E44">
        <v>1</v>
      </c>
      <c r="F44">
        <v>5</v>
      </c>
      <c r="G44">
        <v>1</v>
      </c>
      <c r="H44">
        <v>5</v>
      </c>
      <c r="I44">
        <v>1</v>
      </c>
      <c r="J44">
        <v>5</v>
      </c>
      <c r="K44">
        <v>1</v>
      </c>
      <c r="L44">
        <v>5</v>
      </c>
      <c r="M44">
        <v>1</v>
      </c>
      <c r="N44">
        <v>6</v>
      </c>
      <c r="O44">
        <v>6</v>
      </c>
      <c r="P44">
        <v>6</v>
      </c>
      <c r="Q44">
        <v>6</v>
      </c>
    </row>
    <row r="45" spans="1:18">
      <c r="A45" t="s">
        <v>736</v>
      </c>
      <c r="B45" t="s">
        <v>761</v>
      </c>
      <c r="C45" s="8" t="s">
        <v>746</v>
      </c>
      <c r="D45">
        <v>3</v>
      </c>
      <c r="F45">
        <v>3</v>
      </c>
      <c r="H45">
        <v>3</v>
      </c>
      <c r="I45" s="20"/>
      <c r="J45">
        <v>3</v>
      </c>
      <c r="L45">
        <v>3</v>
      </c>
      <c r="N45">
        <v>3</v>
      </c>
      <c r="O45">
        <v>3</v>
      </c>
      <c r="P45">
        <v>3</v>
      </c>
      <c r="Q45">
        <v>3</v>
      </c>
      <c r="R45" s="5"/>
    </row>
    <row r="46" spans="1:18">
      <c r="A46" t="s">
        <v>59</v>
      </c>
      <c r="B46" t="s">
        <v>18</v>
      </c>
      <c r="C46" s="8" t="s">
        <v>16</v>
      </c>
      <c r="D46">
        <v>6</v>
      </c>
      <c r="F46">
        <v>6</v>
      </c>
      <c r="H46">
        <v>6</v>
      </c>
      <c r="I46" s="20"/>
      <c r="J46">
        <v>6</v>
      </c>
      <c r="L46">
        <v>6</v>
      </c>
      <c r="N46">
        <v>6</v>
      </c>
      <c r="O46">
        <v>6</v>
      </c>
      <c r="P46">
        <v>6</v>
      </c>
      <c r="Q46">
        <v>6</v>
      </c>
    </row>
    <row r="47" spans="1:18">
      <c r="A47" t="s">
        <v>691</v>
      </c>
      <c r="B47" t="s">
        <v>18</v>
      </c>
      <c r="C47" s="8" t="s">
        <v>16</v>
      </c>
      <c r="D47">
        <v>1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2</v>
      </c>
      <c r="O47">
        <v>2</v>
      </c>
      <c r="P47">
        <v>2</v>
      </c>
      <c r="Q47">
        <v>2</v>
      </c>
    </row>
    <row r="48" spans="1:18">
      <c r="A48" t="s">
        <v>750</v>
      </c>
      <c r="B48" t="s">
        <v>751</v>
      </c>
      <c r="C48" s="8" t="s">
        <v>27</v>
      </c>
      <c r="D48" s="8"/>
      <c r="P48">
        <v>10</v>
      </c>
      <c r="Q48">
        <v>10</v>
      </c>
    </row>
    <row r="49" spans="1:18">
      <c r="A49" t="s">
        <v>536</v>
      </c>
      <c r="B49" t="s">
        <v>22</v>
      </c>
      <c r="C49" s="8" t="s">
        <v>23</v>
      </c>
      <c r="D49">
        <v>1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2</v>
      </c>
      <c r="O49">
        <v>2</v>
      </c>
      <c r="P49">
        <v>2</v>
      </c>
      <c r="Q49">
        <v>2</v>
      </c>
    </row>
    <row r="50" spans="1:18">
      <c r="A50" t="s">
        <v>575</v>
      </c>
      <c r="B50" t="s">
        <v>576</v>
      </c>
      <c r="C50" s="8" t="s">
        <v>57</v>
      </c>
      <c r="D50">
        <v>4</v>
      </c>
      <c r="F50">
        <v>4</v>
      </c>
      <c r="H50">
        <v>4</v>
      </c>
      <c r="I50" s="20"/>
      <c r="J50">
        <v>4</v>
      </c>
      <c r="L50">
        <v>4</v>
      </c>
      <c r="N50">
        <v>4</v>
      </c>
      <c r="O50">
        <v>4</v>
      </c>
      <c r="P50">
        <v>4</v>
      </c>
      <c r="Q50">
        <v>4</v>
      </c>
    </row>
    <row r="51" spans="1:18">
      <c r="A51" t="s">
        <v>91</v>
      </c>
      <c r="B51" t="s">
        <v>92</v>
      </c>
      <c r="C51" s="8" t="s">
        <v>16</v>
      </c>
      <c r="D51">
        <v>18</v>
      </c>
      <c r="F51">
        <v>18</v>
      </c>
      <c r="H51">
        <v>18</v>
      </c>
      <c r="I51" s="20"/>
      <c r="J51">
        <v>18</v>
      </c>
      <c r="L51">
        <v>18</v>
      </c>
      <c r="N51">
        <v>18</v>
      </c>
      <c r="O51">
        <v>18</v>
      </c>
      <c r="P51">
        <v>18</v>
      </c>
      <c r="Q51">
        <v>18</v>
      </c>
    </row>
    <row r="52" spans="1:18">
      <c r="A52" t="s">
        <v>709</v>
      </c>
      <c r="B52" t="s">
        <v>86</v>
      </c>
      <c r="C52" s="8" t="s">
        <v>87</v>
      </c>
      <c r="D52">
        <v>7</v>
      </c>
      <c r="I52" s="20"/>
      <c r="J52">
        <v>5</v>
      </c>
      <c r="Q52">
        <v>7</v>
      </c>
    </row>
    <row r="53" spans="1:18">
      <c r="A53" t="s">
        <v>67</v>
      </c>
      <c r="B53" t="s">
        <v>68</v>
      </c>
      <c r="C53" s="8" t="s">
        <v>27</v>
      </c>
      <c r="D53">
        <v>15</v>
      </c>
      <c r="F53">
        <v>17</v>
      </c>
      <c r="H53">
        <v>17</v>
      </c>
      <c r="I53" s="20"/>
      <c r="J53">
        <v>17</v>
      </c>
      <c r="L53">
        <v>17</v>
      </c>
      <c r="N53">
        <v>17</v>
      </c>
      <c r="O53">
        <v>17</v>
      </c>
      <c r="P53">
        <v>17</v>
      </c>
      <c r="Q53">
        <v>17</v>
      </c>
    </row>
    <row r="54" spans="1:18">
      <c r="A54" t="s">
        <v>74</v>
      </c>
      <c r="B54" t="s">
        <v>75</v>
      </c>
      <c r="C54" s="8" t="s">
        <v>30</v>
      </c>
      <c r="D54">
        <v>17</v>
      </c>
      <c r="E54">
        <v>1</v>
      </c>
      <c r="F54">
        <v>17</v>
      </c>
      <c r="G54">
        <v>1</v>
      </c>
      <c r="H54">
        <v>17</v>
      </c>
      <c r="I54">
        <v>1</v>
      </c>
      <c r="J54">
        <v>17</v>
      </c>
      <c r="K54">
        <v>1</v>
      </c>
      <c r="L54">
        <v>17</v>
      </c>
      <c r="M54">
        <v>1</v>
      </c>
      <c r="N54">
        <v>18</v>
      </c>
      <c r="O54">
        <v>18</v>
      </c>
      <c r="P54">
        <v>18</v>
      </c>
      <c r="Q54">
        <v>18</v>
      </c>
    </row>
    <row r="55" spans="1:18">
      <c r="A55" t="s">
        <v>531</v>
      </c>
      <c r="B55" t="s">
        <v>532</v>
      </c>
      <c r="C55" s="8" t="s">
        <v>30</v>
      </c>
      <c r="D55">
        <v>2</v>
      </c>
      <c r="I55" s="20"/>
      <c r="J55">
        <v>2</v>
      </c>
      <c r="Q55">
        <v>2</v>
      </c>
    </row>
    <row r="56" spans="1:18">
      <c r="A56" t="s">
        <v>63</v>
      </c>
      <c r="B56" t="s">
        <v>64</v>
      </c>
      <c r="C56" s="8" t="s">
        <v>30</v>
      </c>
      <c r="D56">
        <v>16</v>
      </c>
      <c r="F56">
        <v>16</v>
      </c>
      <c r="H56">
        <v>16</v>
      </c>
      <c r="I56" s="20"/>
      <c r="J56">
        <v>16</v>
      </c>
      <c r="L56">
        <v>16</v>
      </c>
      <c r="N56">
        <v>16</v>
      </c>
      <c r="O56">
        <v>16</v>
      </c>
      <c r="P56">
        <v>16</v>
      </c>
      <c r="Q56">
        <v>16</v>
      </c>
    </row>
    <row r="57" spans="1:18">
      <c r="C57" s="8"/>
      <c r="I57" s="20"/>
    </row>
    <row r="58" spans="1:18">
      <c r="A58" t="s">
        <v>133</v>
      </c>
      <c r="C58" s="8" t="s">
        <v>27</v>
      </c>
      <c r="D58">
        <v>2</v>
      </c>
      <c r="F58">
        <v>6</v>
      </c>
      <c r="H58">
        <v>6</v>
      </c>
      <c r="I58" s="20"/>
      <c r="J58">
        <v>2</v>
      </c>
      <c r="L58">
        <v>6</v>
      </c>
      <c r="N58">
        <v>6</v>
      </c>
      <c r="O58">
        <v>6</v>
      </c>
      <c r="P58">
        <v>6</v>
      </c>
      <c r="Q58">
        <v>6</v>
      </c>
    </row>
    <row r="59" spans="1:18">
      <c r="A59" t="s">
        <v>39</v>
      </c>
      <c r="C59" s="8" t="s">
        <v>66</v>
      </c>
      <c r="D59">
        <v>24</v>
      </c>
      <c r="E59">
        <v>3</v>
      </c>
      <c r="F59">
        <v>24</v>
      </c>
      <c r="G59">
        <v>3</v>
      </c>
      <c r="H59">
        <v>24</v>
      </c>
      <c r="I59">
        <v>3</v>
      </c>
      <c r="J59">
        <v>24</v>
      </c>
      <c r="K59">
        <v>3</v>
      </c>
      <c r="L59">
        <v>24</v>
      </c>
      <c r="M59">
        <v>3</v>
      </c>
      <c r="N59">
        <v>27</v>
      </c>
      <c r="O59">
        <v>27</v>
      </c>
      <c r="P59">
        <v>27</v>
      </c>
      <c r="Q59">
        <v>27</v>
      </c>
      <c r="R59" t="s">
        <v>770</v>
      </c>
    </row>
    <row r="60" spans="1:18">
      <c r="A60" t="s">
        <v>134</v>
      </c>
      <c r="C60" s="8" t="s">
        <v>27</v>
      </c>
      <c r="F60">
        <v>3</v>
      </c>
      <c r="H60">
        <v>3</v>
      </c>
      <c r="I60" s="20"/>
      <c r="L60">
        <v>3</v>
      </c>
      <c r="N60">
        <v>3</v>
      </c>
      <c r="O60">
        <v>3</v>
      </c>
      <c r="P60">
        <v>3</v>
      </c>
      <c r="Q60">
        <v>3</v>
      </c>
    </row>
    <row r="61" spans="1:18">
      <c r="A61" t="s">
        <v>173</v>
      </c>
      <c r="C61" s="8" t="s">
        <v>27</v>
      </c>
      <c r="D61">
        <v>2</v>
      </c>
      <c r="F61">
        <v>2</v>
      </c>
      <c r="H61">
        <v>2</v>
      </c>
      <c r="I61" s="20"/>
      <c r="J61">
        <v>2</v>
      </c>
      <c r="L61">
        <v>2</v>
      </c>
      <c r="N61">
        <v>2</v>
      </c>
      <c r="O61">
        <v>2</v>
      </c>
      <c r="P61">
        <v>2</v>
      </c>
      <c r="Q61">
        <v>2</v>
      </c>
    </row>
    <row r="62" spans="1:18">
      <c r="A62" t="s">
        <v>655</v>
      </c>
      <c r="C62" s="8" t="s">
        <v>27</v>
      </c>
      <c r="D62" s="77">
        <v>1</v>
      </c>
      <c r="E62" s="77"/>
      <c r="F62" s="77">
        <v>1</v>
      </c>
      <c r="G62" s="77"/>
      <c r="H62" s="77">
        <v>1</v>
      </c>
      <c r="I62" s="98"/>
      <c r="J62" s="77">
        <v>1</v>
      </c>
      <c r="K62" s="77"/>
      <c r="L62" s="77">
        <v>1</v>
      </c>
      <c r="M62" s="77"/>
      <c r="N62" s="77">
        <v>1</v>
      </c>
      <c r="O62" s="77">
        <v>1</v>
      </c>
      <c r="P62" s="77">
        <v>1</v>
      </c>
      <c r="Q62" s="77">
        <v>1</v>
      </c>
    </row>
    <row r="63" spans="1:18">
      <c r="A63" t="s">
        <v>756</v>
      </c>
      <c r="C63" s="8" t="s">
        <v>27</v>
      </c>
      <c r="D63" s="77"/>
      <c r="E63" s="77"/>
      <c r="F63" s="77"/>
      <c r="G63" s="77"/>
      <c r="H63" s="77"/>
      <c r="I63" s="77"/>
      <c r="J63" s="77">
        <v>1</v>
      </c>
      <c r="K63" s="77"/>
      <c r="L63" s="77">
        <v>1</v>
      </c>
      <c r="M63" s="77"/>
      <c r="N63" s="77">
        <v>1</v>
      </c>
      <c r="O63" s="77">
        <v>2</v>
      </c>
      <c r="P63" s="77">
        <v>2</v>
      </c>
      <c r="Q63" s="77">
        <v>1</v>
      </c>
    </row>
    <row r="64" spans="1:18">
      <c r="A64" t="s">
        <v>771</v>
      </c>
      <c r="C64" s="8" t="s">
        <v>27</v>
      </c>
      <c r="D64" s="77"/>
      <c r="E64" s="77"/>
      <c r="F64" s="77"/>
      <c r="G64" s="77"/>
      <c r="H64" s="77"/>
      <c r="I64" s="77"/>
      <c r="J64" s="77"/>
      <c r="K64" s="77"/>
      <c r="L64" s="77"/>
      <c r="M64" s="77"/>
      <c r="N64" s="77">
        <v>1</v>
      </c>
      <c r="O64" s="77">
        <v>1</v>
      </c>
      <c r="P64" s="77">
        <v>1</v>
      </c>
      <c r="Q64" s="77">
        <v>1</v>
      </c>
    </row>
    <row r="65" spans="1:17">
      <c r="A65" t="s">
        <v>772</v>
      </c>
      <c r="C65" s="8" t="s">
        <v>27</v>
      </c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>
        <v>1</v>
      </c>
      <c r="O65" s="77">
        <v>1</v>
      </c>
      <c r="P65" s="77">
        <v>1</v>
      </c>
      <c r="Q65" s="77"/>
    </row>
    <row r="66" spans="1:17">
      <c r="D66" s="77"/>
      <c r="E66" s="77"/>
      <c r="F66" s="77"/>
      <c r="G66" s="77"/>
      <c r="H66" s="77"/>
      <c r="I66" s="77"/>
      <c r="J66" s="77"/>
      <c r="K66" s="77"/>
      <c r="L66" s="77"/>
      <c r="M66" s="77"/>
      <c r="N66" s="77"/>
      <c r="O66" s="77"/>
      <c r="P66" s="77"/>
      <c r="Q66" s="77"/>
    </row>
    <row r="67" spans="1:17">
      <c r="A67" s="18" t="s">
        <v>38</v>
      </c>
      <c r="B67" s="18"/>
      <c r="D67" s="6">
        <f>SUM(D6:D66)</f>
        <v>551</v>
      </c>
      <c r="E67" s="6">
        <f t="shared" ref="E67:Q67" si="0">SUM(E6:E66)</f>
        <v>21</v>
      </c>
      <c r="F67" s="6">
        <f t="shared" si="0"/>
        <v>551</v>
      </c>
      <c r="G67" s="6">
        <f t="shared" si="0"/>
        <v>21</v>
      </c>
      <c r="H67" s="6">
        <f t="shared" si="0"/>
        <v>545</v>
      </c>
      <c r="I67" s="21">
        <f t="shared" si="0"/>
        <v>21</v>
      </c>
      <c r="J67" s="6">
        <f t="shared" si="0"/>
        <v>548</v>
      </c>
      <c r="K67" s="6">
        <f t="shared" si="0"/>
        <v>21</v>
      </c>
      <c r="L67" s="6">
        <f t="shared" si="0"/>
        <v>548</v>
      </c>
      <c r="M67" s="6">
        <f t="shared" si="0"/>
        <v>21</v>
      </c>
      <c r="N67" s="6">
        <f t="shared" si="0"/>
        <v>567</v>
      </c>
      <c r="O67" s="6">
        <f t="shared" si="0"/>
        <v>570</v>
      </c>
      <c r="P67" s="6">
        <f t="shared" si="0"/>
        <v>580</v>
      </c>
      <c r="Q67" s="6">
        <f t="shared" si="0"/>
        <v>602</v>
      </c>
    </row>
    <row r="69" spans="1:17">
      <c r="A69" s="37" t="s">
        <v>396</v>
      </c>
      <c r="B69" s="37"/>
    </row>
  </sheetData>
  <mergeCells count="9">
    <mergeCell ref="N2:P2"/>
    <mergeCell ref="N1:P1"/>
    <mergeCell ref="D2:E2"/>
    <mergeCell ref="F2:G2"/>
    <mergeCell ref="H2:I2"/>
    <mergeCell ref="J2:K2"/>
    <mergeCell ref="L2:M2"/>
    <mergeCell ref="D1:I1"/>
    <mergeCell ref="J1:M1"/>
  </mergeCells>
  <pageMargins left="0.45" right="0.2" top="0.75" bottom="0.75" header="0.3" footer="0.3"/>
  <pageSetup scale="81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0"/>
  <sheetViews>
    <sheetView topLeftCell="A13" workbookViewId="0">
      <selection activeCell="C8" sqref="C8"/>
    </sheetView>
  </sheetViews>
  <sheetFormatPr defaultRowHeight="15"/>
  <cols>
    <col min="1" max="1" width="25.7109375" customWidth="1"/>
    <col min="2" max="2" width="11.7109375" customWidth="1"/>
    <col min="3" max="3" width="43.42578125" customWidth="1"/>
  </cols>
  <sheetData>
    <row r="1" spans="1:3" ht="18.75">
      <c r="A1" s="22" t="s">
        <v>230</v>
      </c>
      <c r="C1" s="22" t="s">
        <v>174</v>
      </c>
    </row>
    <row r="2" spans="1:3">
      <c r="A2" s="23"/>
      <c r="B2" s="24"/>
    </row>
    <row r="3" spans="1:3" ht="18.75">
      <c r="A3" s="38" t="s">
        <v>175</v>
      </c>
      <c r="B3" s="26" t="s">
        <v>176</v>
      </c>
      <c r="C3" s="27" t="s">
        <v>13</v>
      </c>
    </row>
    <row r="4" spans="1:3">
      <c r="A4" t="s">
        <v>177</v>
      </c>
      <c r="B4" s="28">
        <v>185120</v>
      </c>
    </row>
    <row r="5" spans="1:3">
      <c r="A5" t="s">
        <v>178</v>
      </c>
      <c r="B5" s="28">
        <f>1599+210</f>
        <v>1809</v>
      </c>
      <c r="C5" s="29"/>
    </row>
    <row r="6" spans="1:3">
      <c r="A6" t="s">
        <v>179</v>
      </c>
      <c r="B6" s="28">
        <f>5502.7-35</f>
        <v>5467.7</v>
      </c>
      <c r="C6" s="29"/>
    </row>
    <row r="7" spans="1:3">
      <c r="A7" t="s">
        <v>180</v>
      </c>
      <c r="B7" s="28">
        <v>5475.43</v>
      </c>
      <c r="C7" s="29"/>
    </row>
    <row r="8" spans="1:3" ht="15.75">
      <c r="A8" s="87" t="s">
        <v>181</v>
      </c>
      <c r="B8" s="88">
        <f>SUM(B4:B7)</f>
        <v>197872.13</v>
      </c>
      <c r="C8" s="29"/>
    </row>
    <row r="9" spans="1:3" ht="18.75">
      <c r="A9" s="38" t="s">
        <v>182</v>
      </c>
      <c r="B9" s="28"/>
    </row>
    <row r="10" spans="1:3" ht="15.75">
      <c r="A10" s="25" t="s">
        <v>183</v>
      </c>
      <c r="B10" s="28"/>
    </row>
    <row r="11" spans="1:3">
      <c r="A11" t="s">
        <v>184</v>
      </c>
      <c r="B11" s="44">
        <v>186.08</v>
      </c>
      <c r="C11" t="s">
        <v>185</v>
      </c>
    </row>
    <row r="12" spans="1:3">
      <c r="B12" s="17">
        <f>SUM(B11)</f>
        <v>186.08</v>
      </c>
    </row>
    <row r="13" spans="1:3" ht="15.75">
      <c r="A13" s="82" t="s">
        <v>186</v>
      </c>
      <c r="B13" s="28"/>
    </row>
    <row r="14" spans="1:3">
      <c r="A14" t="s">
        <v>187</v>
      </c>
      <c r="B14" s="28">
        <v>6000</v>
      </c>
      <c r="C14" t="s">
        <v>188</v>
      </c>
    </row>
    <row r="15" spans="1:3">
      <c r="A15" t="s">
        <v>187</v>
      </c>
      <c r="B15" s="28">
        <v>400</v>
      </c>
      <c r="C15" t="s">
        <v>391</v>
      </c>
    </row>
    <row r="16" spans="1:3">
      <c r="A16" t="s">
        <v>189</v>
      </c>
      <c r="B16" s="28">
        <v>790</v>
      </c>
      <c r="C16" t="s">
        <v>190</v>
      </c>
    </row>
    <row r="17" spans="1:3">
      <c r="B17" s="17">
        <f>SUM(B14:B16)</f>
        <v>7190</v>
      </c>
    </row>
    <row r="18" spans="1:3" ht="15.75">
      <c r="A18" s="25" t="s">
        <v>191</v>
      </c>
      <c r="B18" s="28"/>
    </row>
    <row r="19" spans="1:3">
      <c r="A19" s="35" t="s">
        <v>192</v>
      </c>
      <c r="B19" s="34">
        <v>452.04</v>
      </c>
      <c r="C19" s="33" t="s">
        <v>193</v>
      </c>
    </row>
    <row r="20" spans="1:3">
      <c r="A20" s="33" t="s">
        <v>412</v>
      </c>
      <c r="B20" s="34">
        <v>150</v>
      </c>
      <c r="C20" s="33" t="s">
        <v>485</v>
      </c>
    </row>
    <row r="21" spans="1:3">
      <c r="A21" t="s">
        <v>194</v>
      </c>
      <c r="B21" s="28">
        <v>979.63</v>
      </c>
      <c r="C21" t="s">
        <v>433</v>
      </c>
    </row>
    <row r="22" spans="1:3">
      <c r="A22" t="s">
        <v>274</v>
      </c>
      <c r="B22" s="28">
        <f>516.36+502.18</f>
        <v>1018.54</v>
      </c>
      <c r="C22" t="s">
        <v>435</v>
      </c>
    </row>
    <row r="23" spans="1:3">
      <c r="A23" t="s">
        <v>195</v>
      </c>
      <c r="B23" s="28">
        <v>687.6</v>
      </c>
      <c r="C23" t="s">
        <v>434</v>
      </c>
    </row>
    <row r="24" spans="1:3">
      <c r="A24" s="70" t="s">
        <v>195</v>
      </c>
      <c r="B24" s="69">
        <v>0</v>
      </c>
      <c r="C24" s="70" t="s">
        <v>480</v>
      </c>
    </row>
    <row r="25" spans="1:3">
      <c r="A25" t="s">
        <v>405</v>
      </c>
      <c r="B25" s="28">
        <v>1000</v>
      </c>
      <c r="C25" t="s">
        <v>406</v>
      </c>
    </row>
    <row r="26" spans="1:3">
      <c r="B26" s="17">
        <f>SUM(B19:B25)</f>
        <v>4287.8099999999995</v>
      </c>
    </row>
    <row r="27" spans="1:3" ht="15.75">
      <c r="A27" s="25" t="s">
        <v>196</v>
      </c>
      <c r="B27" s="28"/>
    </row>
    <row r="28" spans="1:3">
      <c r="A28" t="s">
        <v>39</v>
      </c>
      <c r="B28" s="28">
        <v>1200</v>
      </c>
      <c r="C28" t="s">
        <v>197</v>
      </c>
    </row>
    <row r="29" spans="1:3">
      <c r="A29" t="s">
        <v>39</v>
      </c>
      <c r="B29" s="28">
        <v>3000</v>
      </c>
      <c r="C29" s="29" t="s">
        <v>198</v>
      </c>
    </row>
    <row r="30" spans="1:3">
      <c r="A30" t="s">
        <v>199</v>
      </c>
      <c r="B30" s="28">
        <v>3000</v>
      </c>
      <c r="C30" s="29" t="s">
        <v>198</v>
      </c>
    </row>
    <row r="31" spans="1:3">
      <c r="A31" s="33" t="s">
        <v>200</v>
      </c>
      <c r="B31" s="34">
        <v>411.34</v>
      </c>
      <c r="C31" s="36" t="s">
        <v>478</v>
      </c>
    </row>
    <row r="32" spans="1:3">
      <c r="A32" t="s">
        <v>201</v>
      </c>
      <c r="B32" s="28">
        <v>3000</v>
      </c>
      <c r="C32" s="29" t="s">
        <v>198</v>
      </c>
    </row>
    <row r="33" spans="1:3">
      <c r="A33" t="s">
        <v>202</v>
      </c>
      <c r="B33" s="28">
        <v>5500</v>
      </c>
      <c r="C33" s="29" t="s">
        <v>198</v>
      </c>
    </row>
    <row r="34" spans="1:3">
      <c r="A34" t="s">
        <v>456</v>
      </c>
      <c r="B34" s="28">
        <v>2000</v>
      </c>
      <c r="C34" s="29" t="s">
        <v>198</v>
      </c>
    </row>
    <row r="35" spans="1:3">
      <c r="A35" t="s">
        <v>451</v>
      </c>
      <c r="B35" s="28">
        <v>400</v>
      </c>
      <c r="C35" s="29" t="s">
        <v>198</v>
      </c>
    </row>
    <row r="36" spans="1:3">
      <c r="A36" t="s">
        <v>470</v>
      </c>
      <c r="B36" s="28">
        <f>317.02+83.62+68.58+25.79+467.85</f>
        <v>962.86</v>
      </c>
      <c r="C36" s="29" t="s">
        <v>473</v>
      </c>
    </row>
    <row r="37" spans="1:3">
      <c r="A37" t="s">
        <v>218</v>
      </c>
      <c r="B37" s="28">
        <v>177.46</v>
      </c>
      <c r="C37" s="29" t="s">
        <v>474</v>
      </c>
    </row>
    <row r="38" spans="1:3">
      <c r="B38" s="17">
        <f>SUM(B28:B37)</f>
        <v>19651.66</v>
      </c>
      <c r="C38" s="29"/>
    </row>
    <row r="39" spans="1:3" ht="15.75">
      <c r="A39" s="25" t="s">
        <v>459</v>
      </c>
      <c r="B39" s="28"/>
    </row>
    <row r="40" spans="1:3">
      <c r="A40" s="33" t="s">
        <v>203</v>
      </c>
      <c r="B40" s="34">
        <v>525</v>
      </c>
      <c r="C40" s="33" t="s">
        <v>204</v>
      </c>
    </row>
    <row r="41" spans="1:3">
      <c r="A41" t="s">
        <v>205</v>
      </c>
      <c r="B41" s="28">
        <f>3934+156.75</f>
        <v>4090.75</v>
      </c>
      <c r="C41" t="s">
        <v>449</v>
      </c>
    </row>
    <row r="42" spans="1:3">
      <c r="A42" t="s">
        <v>208</v>
      </c>
      <c r="B42" s="28">
        <f>1000+20210</f>
        <v>21210</v>
      </c>
      <c r="C42" t="s">
        <v>407</v>
      </c>
    </row>
    <row r="43" spans="1:3">
      <c r="A43" t="s">
        <v>206</v>
      </c>
      <c r="B43" s="28">
        <v>3000</v>
      </c>
      <c r="C43" t="s">
        <v>207</v>
      </c>
    </row>
    <row r="44" spans="1:3">
      <c r="A44" s="33" t="s">
        <v>206</v>
      </c>
      <c r="B44" s="34">
        <v>43202.19</v>
      </c>
      <c r="C44" s="36" t="s">
        <v>475</v>
      </c>
    </row>
    <row r="45" spans="1:3">
      <c r="A45" t="s">
        <v>209</v>
      </c>
      <c r="B45" s="28">
        <f>1000+30366.4</f>
        <v>31366.400000000001</v>
      </c>
      <c r="C45" t="s">
        <v>210</v>
      </c>
    </row>
    <row r="46" spans="1:3">
      <c r="A46" s="33" t="s">
        <v>277</v>
      </c>
      <c r="B46" s="34">
        <v>12600</v>
      </c>
      <c r="C46" s="33" t="s">
        <v>479</v>
      </c>
    </row>
    <row r="47" spans="1:3">
      <c r="A47" s="33" t="s">
        <v>212</v>
      </c>
      <c r="B47" s="28">
        <f>984+119.4</f>
        <v>1103.4000000000001</v>
      </c>
      <c r="C47" t="s">
        <v>436</v>
      </c>
    </row>
    <row r="48" spans="1:3">
      <c r="A48" s="33" t="s">
        <v>213</v>
      </c>
      <c r="B48" s="34">
        <v>43.79</v>
      </c>
      <c r="C48" s="33" t="s">
        <v>214</v>
      </c>
    </row>
    <row r="49" spans="1:3">
      <c r="A49" s="35" t="s">
        <v>215</v>
      </c>
      <c r="B49" s="28">
        <v>850</v>
      </c>
      <c r="C49" s="35" t="s">
        <v>216</v>
      </c>
    </row>
    <row r="50" spans="1:3">
      <c r="B50" s="17">
        <f>SUM(B40:B49)</f>
        <v>117991.52999999998</v>
      </c>
    </row>
    <row r="51" spans="1:3" ht="15.75">
      <c r="A51" s="25" t="s">
        <v>219</v>
      </c>
      <c r="B51" s="28"/>
    </row>
    <row r="52" spans="1:3">
      <c r="A52" s="33" t="s">
        <v>437</v>
      </c>
      <c r="B52" s="28">
        <f>110.53+67.58+68.84+53.78+78.48+133.28+71.77</f>
        <v>584.26</v>
      </c>
      <c r="C52" s="33" t="s">
        <v>309</v>
      </c>
    </row>
    <row r="53" spans="1:3">
      <c r="A53" t="s">
        <v>450</v>
      </c>
      <c r="B53" s="28">
        <v>500</v>
      </c>
      <c r="C53" t="s">
        <v>217</v>
      </c>
    </row>
    <row r="54" spans="1:3">
      <c r="A54" t="s">
        <v>258</v>
      </c>
      <c r="B54" s="28">
        <v>77</v>
      </c>
      <c r="C54" t="s">
        <v>484</v>
      </c>
    </row>
    <row r="55" spans="1:3">
      <c r="A55" s="33" t="s">
        <v>452</v>
      </c>
      <c r="B55" s="28">
        <f>19.01+17.76+10.86</f>
        <v>47.63</v>
      </c>
      <c r="C55" t="s">
        <v>453</v>
      </c>
    </row>
    <row r="56" spans="1:3">
      <c r="A56" s="33" t="s">
        <v>222</v>
      </c>
      <c r="B56" s="28">
        <f>452.97+38.17+27.91+52.35</f>
        <v>571.40000000000009</v>
      </c>
      <c r="C56" t="s">
        <v>454</v>
      </c>
    </row>
    <row r="57" spans="1:3">
      <c r="A57" t="s">
        <v>220</v>
      </c>
      <c r="B57" s="28">
        <f>540+600+180</f>
        <v>1320</v>
      </c>
      <c r="C57" t="s">
        <v>472</v>
      </c>
    </row>
    <row r="58" spans="1:3">
      <c r="A58" t="s">
        <v>455</v>
      </c>
      <c r="B58" s="28">
        <f>59.86+25.32+197.63+180+30.99+206.35+26.88+35.16+56.15+50.89+108.19</f>
        <v>977.41999999999985</v>
      </c>
      <c r="C58" t="s">
        <v>221</v>
      </c>
    </row>
    <row r="59" spans="1:3">
      <c r="A59" s="33" t="s">
        <v>224</v>
      </c>
      <c r="B59" s="34">
        <f>35+90.02+349.4</f>
        <v>474.41999999999996</v>
      </c>
      <c r="C59" s="33" t="s">
        <v>471</v>
      </c>
    </row>
    <row r="60" spans="1:3">
      <c r="A60" t="s">
        <v>268</v>
      </c>
      <c r="B60" s="28">
        <v>500</v>
      </c>
      <c r="C60" t="s">
        <v>406</v>
      </c>
    </row>
    <row r="61" spans="1:3">
      <c r="A61" t="s">
        <v>225</v>
      </c>
      <c r="B61" s="28">
        <v>2500</v>
      </c>
      <c r="C61" t="s">
        <v>432</v>
      </c>
    </row>
    <row r="62" spans="1:3">
      <c r="A62" s="91" t="s">
        <v>414</v>
      </c>
      <c r="B62" s="92">
        <v>106</v>
      </c>
      <c r="C62" s="91" t="s">
        <v>482</v>
      </c>
    </row>
    <row r="63" spans="1:3">
      <c r="A63" s="91" t="s">
        <v>412</v>
      </c>
      <c r="B63" s="92">
        <v>225</v>
      </c>
      <c r="C63" s="91" t="s">
        <v>483</v>
      </c>
    </row>
    <row r="64" spans="1:3">
      <c r="B64" s="17">
        <f>SUM(B52:B63)</f>
        <v>7883.13</v>
      </c>
    </row>
    <row r="65" spans="1:3">
      <c r="B65" s="17"/>
    </row>
    <row r="66" spans="1:3" ht="15.75">
      <c r="A66" s="87" t="s">
        <v>226</v>
      </c>
      <c r="B66" s="88">
        <f>+B12+B17+B26+B38+B50+B64</f>
        <v>157190.21</v>
      </c>
      <c r="C66" s="29"/>
    </row>
    <row r="67" spans="1:3">
      <c r="B67" s="28"/>
      <c r="C67" s="29"/>
    </row>
    <row r="68" spans="1:3" ht="15.75">
      <c r="A68" s="87" t="s">
        <v>227</v>
      </c>
      <c r="B68" s="88">
        <f>+B8-B66</f>
        <v>40681.920000000013</v>
      </c>
      <c r="C68" s="89" t="s">
        <v>228</v>
      </c>
    </row>
    <row r="69" spans="1:3">
      <c r="A69" s="30"/>
      <c r="B69" s="31"/>
      <c r="C69" s="29"/>
    </row>
    <row r="70" spans="1:3">
      <c r="A70" s="37" t="s">
        <v>229</v>
      </c>
      <c r="B70" s="28">
        <v>983.5</v>
      </c>
    </row>
  </sheetData>
  <pageMargins left="0.7" right="0.7" top="0.75" bottom="0.75" header="0.3" footer="0.3"/>
  <pageSetup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1"/>
  <sheetViews>
    <sheetView topLeftCell="A67" workbookViewId="0">
      <selection activeCell="E83" sqref="E83"/>
    </sheetView>
  </sheetViews>
  <sheetFormatPr defaultRowHeight="15"/>
  <cols>
    <col min="2" max="2" width="25.7109375" customWidth="1"/>
    <col min="4" max="4" width="10.7109375" customWidth="1"/>
    <col min="5" max="5" width="50.7109375" customWidth="1"/>
  </cols>
  <sheetData>
    <row r="1" spans="1:5" ht="18.75">
      <c r="A1" s="101" t="s">
        <v>231</v>
      </c>
      <c r="B1" s="101"/>
      <c r="C1" s="101"/>
    </row>
    <row r="2" spans="1:5" ht="18.75">
      <c r="A2" s="94" t="s">
        <v>232</v>
      </c>
      <c r="B2" s="38" t="s">
        <v>233</v>
      </c>
      <c r="C2" s="94" t="s">
        <v>234</v>
      </c>
      <c r="D2" s="95" t="s">
        <v>176</v>
      </c>
      <c r="E2" s="96" t="s">
        <v>235</v>
      </c>
    </row>
    <row r="3" spans="1:5" ht="15" customHeight="1">
      <c r="A3" s="94"/>
      <c r="B3" s="38"/>
      <c r="C3" s="94"/>
      <c r="D3" s="95"/>
      <c r="E3" s="96"/>
    </row>
    <row r="4" spans="1:5" ht="15.75">
      <c r="A4" s="40" t="s">
        <v>236</v>
      </c>
      <c r="B4" s="25"/>
      <c r="C4" s="26"/>
      <c r="D4" s="41"/>
      <c r="E4" s="39"/>
    </row>
    <row r="5" spans="1:5" ht="15.75">
      <c r="A5" s="42" t="s">
        <v>237</v>
      </c>
      <c r="B5" t="s">
        <v>184</v>
      </c>
      <c r="C5" s="43">
        <v>40661</v>
      </c>
      <c r="D5" s="44">
        <v>186.08</v>
      </c>
      <c r="E5" t="s">
        <v>254</v>
      </c>
    </row>
    <row r="6" spans="1:5" ht="15.75">
      <c r="A6" s="42" t="s">
        <v>237</v>
      </c>
      <c r="B6" s="45" t="s">
        <v>202</v>
      </c>
      <c r="C6" s="46">
        <v>40758</v>
      </c>
      <c r="D6" s="47">
        <v>5500</v>
      </c>
      <c r="E6" t="s">
        <v>418</v>
      </c>
    </row>
    <row r="7" spans="1:5" ht="15.75">
      <c r="A7" s="42" t="s">
        <v>237</v>
      </c>
      <c r="B7" s="45" t="s">
        <v>225</v>
      </c>
      <c r="C7" s="46">
        <v>40763</v>
      </c>
      <c r="D7" s="47">
        <v>2500</v>
      </c>
      <c r="E7" s="48" t="s">
        <v>419</v>
      </c>
    </row>
    <row r="8" spans="1:5" ht="15.75">
      <c r="A8" s="42" t="s">
        <v>237</v>
      </c>
      <c r="B8" t="s">
        <v>238</v>
      </c>
      <c r="C8" s="43">
        <v>40743</v>
      </c>
      <c r="D8" s="44">
        <v>156.75</v>
      </c>
      <c r="E8" t="s">
        <v>408</v>
      </c>
    </row>
    <row r="9" spans="1:5" ht="15.75">
      <c r="A9" s="42" t="s">
        <v>237</v>
      </c>
      <c r="B9" t="s">
        <v>314</v>
      </c>
      <c r="C9" s="43"/>
      <c r="D9" s="44">
        <v>600</v>
      </c>
      <c r="E9" t="s">
        <v>315</v>
      </c>
    </row>
    <row r="10" spans="1:5" ht="15.75">
      <c r="A10" s="42"/>
      <c r="C10" s="49" t="s">
        <v>9</v>
      </c>
      <c r="D10" s="50">
        <f>SUM(D5:D9)</f>
        <v>8942.83</v>
      </c>
    </row>
    <row r="11" spans="1:5" ht="15.75">
      <c r="A11" s="25" t="s">
        <v>239</v>
      </c>
      <c r="C11" s="43"/>
      <c r="D11" s="44"/>
    </row>
    <row r="12" spans="1:5" ht="15.75">
      <c r="A12" s="25" t="s">
        <v>295</v>
      </c>
      <c r="C12" s="43"/>
      <c r="D12" s="44"/>
    </row>
    <row r="13" spans="1:5" ht="15.75">
      <c r="A13" s="42" t="s">
        <v>240</v>
      </c>
      <c r="B13" t="s">
        <v>280</v>
      </c>
      <c r="C13" s="43">
        <v>40749</v>
      </c>
      <c r="D13" s="44">
        <v>19.010000000000002</v>
      </c>
      <c r="E13" t="s">
        <v>281</v>
      </c>
    </row>
    <row r="14" spans="1:5" ht="15.75">
      <c r="A14" s="42" t="s">
        <v>240</v>
      </c>
      <c r="B14" t="s">
        <v>223</v>
      </c>
      <c r="C14" s="43">
        <v>40749</v>
      </c>
      <c r="D14" s="44">
        <v>17.760000000000002</v>
      </c>
      <c r="E14" t="s">
        <v>282</v>
      </c>
    </row>
    <row r="15" spans="1:5" ht="15.75">
      <c r="A15" s="42" t="s">
        <v>240</v>
      </c>
      <c r="B15" t="s">
        <v>280</v>
      </c>
      <c r="C15" s="43">
        <v>40751</v>
      </c>
      <c r="D15" s="44">
        <v>10.86</v>
      </c>
      <c r="E15" t="s">
        <v>283</v>
      </c>
    </row>
    <row r="16" spans="1:5" ht="15.75">
      <c r="A16" s="42" t="s">
        <v>240</v>
      </c>
      <c r="B16" t="s">
        <v>410</v>
      </c>
      <c r="C16" s="43">
        <v>40746</v>
      </c>
      <c r="D16" s="44">
        <v>35</v>
      </c>
      <c r="E16" t="s">
        <v>409</v>
      </c>
    </row>
    <row r="17" spans="1:5" ht="15.75">
      <c r="A17" s="42"/>
      <c r="C17" s="49" t="s">
        <v>9</v>
      </c>
      <c r="D17" s="50">
        <f>SUM(D13:D16)</f>
        <v>82.63</v>
      </c>
    </row>
    <row r="18" spans="1:5" ht="15.75">
      <c r="A18" s="25" t="s">
        <v>296</v>
      </c>
      <c r="C18" s="43"/>
      <c r="D18" s="44"/>
    </row>
    <row r="19" spans="1:5" ht="15.75">
      <c r="A19" s="42" t="s">
        <v>241</v>
      </c>
      <c r="B19" t="s">
        <v>203</v>
      </c>
      <c r="C19" s="43">
        <v>40724</v>
      </c>
      <c r="D19" s="44">
        <v>525</v>
      </c>
      <c r="E19" t="s">
        <v>204</v>
      </c>
    </row>
    <row r="20" spans="1:5" ht="15.75">
      <c r="A20" s="42" t="s">
        <v>241</v>
      </c>
      <c r="B20" t="s">
        <v>276</v>
      </c>
      <c r="C20" s="43">
        <v>40725</v>
      </c>
      <c r="D20" s="44">
        <v>452.04</v>
      </c>
      <c r="E20" t="s">
        <v>193</v>
      </c>
    </row>
    <row r="21" spans="1:5" ht="15.75">
      <c r="A21" s="42" t="s">
        <v>241</v>
      </c>
      <c r="B21" t="s">
        <v>414</v>
      </c>
      <c r="C21" s="43">
        <v>40730</v>
      </c>
      <c r="D21" s="44">
        <v>106</v>
      </c>
      <c r="E21" t="s">
        <v>415</v>
      </c>
    </row>
    <row r="22" spans="1:5" ht="15.75">
      <c r="A22" s="42" t="s">
        <v>241</v>
      </c>
      <c r="B22" t="s">
        <v>194</v>
      </c>
      <c r="C22" s="43">
        <v>40742</v>
      </c>
      <c r="D22" s="44">
        <v>979.63</v>
      </c>
      <c r="E22" t="s">
        <v>273</v>
      </c>
    </row>
    <row r="23" spans="1:5" ht="15.75">
      <c r="A23" s="42" t="s">
        <v>241</v>
      </c>
      <c r="B23" t="s">
        <v>284</v>
      </c>
      <c r="C23" s="43">
        <v>40745</v>
      </c>
      <c r="D23" s="44">
        <v>59.86</v>
      </c>
      <c r="E23" t="s">
        <v>285</v>
      </c>
    </row>
    <row r="24" spans="1:5" ht="15.75">
      <c r="A24" s="42" t="s">
        <v>241</v>
      </c>
      <c r="B24" t="s">
        <v>222</v>
      </c>
      <c r="C24" s="43">
        <v>40745</v>
      </c>
      <c r="D24" s="44">
        <v>452.97</v>
      </c>
      <c r="E24" t="s">
        <v>286</v>
      </c>
    </row>
    <row r="25" spans="1:5" ht="15.75">
      <c r="A25" s="42" t="s">
        <v>241</v>
      </c>
      <c r="B25" t="s">
        <v>287</v>
      </c>
      <c r="C25" s="43">
        <v>40748</v>
      </c>
      <c r="D25" s="44">
        <v>25.32</v>
      </c>
      <c r="E25" t="s">
        <v>288</v>
      </c>
    </row>
    <row r="26" spans="1:5" ht="15.75">
      <c r="A26" s="42" t="s">
        <v>241</v>
      </c>
      <c r="B26" t="s">
        <v>211</v>
      </c>
      <c r="C26" s="43">
        <v>40748</v>
      </c>
      <c r="D26" s="44">
        <v>197.63</v>
      </c>
      <c r="E26" t="s">
        <v>290</v>
      </c>
    </row>
    <row r="27" spans="1:5" ht="15.75">
      <c r="A27" s="42" t="s">
        <v>241</v>
      </c>
      <c r="B27" t="s">
        <v>249</v>
      </c>
      <c r="C27" s="43">
        <v>40749</v>
      </c>
      <c r="D27" s="44">
        <v>180</v>
      </c>
      <c r="E27" t="s">
        <v>291</v>
      </c>
    </row>
    <row r="28" spans="1:5" ht="15.75">
      <c r="A28" s="42" t="s">
        <v>241</v>
      </c>
      <c r="B28" t="s">
        <v>416</v>
      </c>
      <c r="C28" s="43">
        <v>40748</v>
      </c>
      <c r="D28" s="44">
        <v>90.02</v>
      </c>
      <c r="E28" t="s">
        <v>417</v>
      </c>
    </row>
    <row r="29" spans="1:5" ht="15.75">
      <c r="A29" s="42" t="s">
        <v>241</v>
      </c>
      <c r="B29" t="s">
        <v>222</v>
      </c>
      <c r="C29" s="43">
        <v>40748</v>
      </c>
      <c r="D29" s="44">
        <v>38.17</v>
      </c>
      <c r="E29" t="s">
        <v>422</v>
      </c>
    </row>
    <row r="30" spans="1:5" ht="15.75">
      <c r="A30" s="42" t="s">
        <v>241</v>
      </c>
      <c r="B30" t="s">
        <v>289</v>
      </c>
      <c r="C30" s="43">
        <v>40750</v>
      </c>
      <c r="D30" s="44">
        <v>30.99</v>
      </c>
      <c r="E30" t="s">
        <v>292</v>
      </c>
    </row>
    <row r="31" spans="1:5" ht="15.75">
      <c r="A31" s="42" t="s">
        <v>241</v>
      </c>
      <c r="B31" t="s">
        <v>211</v>
      </c>
      <c r="C31" s="43">
        <v>40753</v>
      </c>
      <c r="D31" s="44">
        <f>186.35+20</f>
        <v>206.35</v>
      </c>
      <c r="E31" t="s">
        <v>291</v>
      </c>
    </row>
    <row r="32" spans="1:5" ht="15.75">
      <c r="A32" s="42" t="s">
        <v>241</v>
      </c>
      <c r="B32" s="51" t="s">
        <v>293</v>
      </c>
      <c r="C32" s="43">
        <v>40753</v>
      </c>
      <c r="D32" s="44">
        <v>26.88</v>
      </c>
      <c r="E32" t="s">
        <v>294</v>
      </c>
    </row>
    <row r="33" spans="1:5" ht="15.75">
      <c r="A33" s="42" t="s">
        <v>241</v>
      </c>
      <c r="B33" t="s">
        <v>274</v>
      </c>
      <c r="C33" s="43">
        <v>40745</v>
      </c>
      <c r="D33" s="44">
        <f>475.2+41.16</f>
        <v>516.36</v>
      </c>
      <c r="E33" t="s">
        <v>495</v>
      </c>
    </row>
    <row r="34" spans="1:5" ht="15.75">
      <c r="A34" s="42" t="s">
        <v>241</v>
      </c>
      <c r="B34" t="s">
        <v>274</v>
      </c>
      <c r="C34" s="43">
        <v>40753</v>
      </c>
      <c r="D34" s="44">
        <v>502.18</v>
      </c>
      <c r="E34" t="s">
        <v>494</v>
      </c>
    </row>
    <row r="35" spans="1:5" ht="15.75">
      <c r="A35" s="42" t="s">
        <v>241</v>
      </c>
      <c r="B35" t="s">
        <v>224</v>
      </c>
      <c r="C35" s="43">
        <v>40753</v>
      </c>
      <c r="D35" s="44">
        <v>349.4</v>
      </c>
      <c r="E35" t="s">
        <v>275</v>
      </c>
    </row>
    <row r="36" spans="1:5" ht="15.75">
      <c r="A36" s="42" t="s">
        <v>241</v>
      </c>
      <c r="B36" t="s">
        <v>200</v>
      </c>
      <c r="C36" s="43">
        <v>40753</v>
      </c>
      <c r="D36" s="44">
        <v>411.34</v>
      </c>
      <c r="E36" t="s">
        <v>316</v>
      </c>
    </row>
    <row r="37" spans="1:5" ht="15.75">
      <c r="A37" s="42"/>
      <c r="C37" s="49" t="s">
        <v>9</v>
      </c>
      <c r="D37" s="50">
        <f>SUM(D19:D36)</f>
        <v>5150.1400000000003</v>
      </c>
    </row>
    <row r="38" spans="1:5" ht="15.75">
      <c r="A38" s="25" t="s">
        <v>297</v>
      </c>
      <c r="C38" s="49"/>
      <c r="D38" s="50"/>
    </row>
    <row r="39" spans="1:5" ht="15.75">
      <c r="A39" s="42" t="s">
        <v>241</v>
      </c>
      <c r="B39" t="s">
        <v>298</v>
      </c>
      <c r="C39" s="46">
        <v>40655</v>
      </c>
      <c r="D39" s="59">
        <v>35.159999999999997</v>
      </c>
      <c r="E39" t="s">
        <v>466</v>
      </c>
    </row>
    <row r="40" spans="1:5" ht="15.75">
      <c r="A40" s="42" t="s">
        <v>241</v>
      </c>
      <c r="B40" t="s">
        <v>222</v>
      </c>
      <c r="C40" s="46">
        <v>40698</v>
      </c>
      <c r="D40" s="59">
        <v>27.91</v>
      </c>
      <c r="E40" t="s">
        <v>423</v>
      </c>
    </row>
    <row r="41" spans="1:5" ht="15.75">
      <c r="A41" s="42" t="s">
        <v>241</v>
      </c>
      <c r="B41" t="s">
        <v>299</v>
      </c>
      <c r="C41" s="46">
        <v>40716</v>
      </c>
      <c r="D41" s="59">
        <v>56.15</v>
      </c>
      <c r="E41" t="s">
        <v>300</v>
      </c>
    </row>
    <row r="42" spans="1:5" ht="15.75">
      <c r="A42" s="42" t="s">
        <v>241</v>
      </c>
      <c r="B42" t="s">
        <v>222</v>
      </c>
      <c r="C42" s="46">
        <v>40720</v>
      </c>
      <c r="D42" s="59">
        <v>52.35</v>
      </c>
      <c r="E42" t="s">
        <v>301</v>
      </c>
    </row>
    <row r="43" spans="1:5" ht="15.75">
      <c r="A43" s="42" t="s">
        <v>241</v>
      </c>
      <c r="B43" t="s">
        <v>424</v>
      </c>
      <c r="C43" s="46">
        <v>40742</v>
      </c>
      <c r="D43" s="59">
        <v>68.84</v>
      </c>
      <c r="E43" t="s">
        <v>425</v>
      </c>
    </row>
    <row r="44" spans="1:5" ht="15.75">
      <c r="A44" s="42" t="s">
        <v>241</v>
      </c>
      <c r="B44" t="s">
        <v>307</v>
      </c>
      <c r="C44" s="46">
        <v>40742</v>
      </c>
      <c r="D44" s="59">
        <v>53.78</v>
      </c>
      <c r="E44" t="s">
        <v>426</v>
      </c>
    </row>
    <row r="45" spans="1:5" ht="15.75">
      <c r="A45" s="42" t="s">
        <v>241</v>
      </c>
      <c r="B45" s="51" t="s">
        <v>299</v>
      </c>
      <c r="C45" s="46">
        <v>40744</v>
      </c>
      <c r="D45" s="59">
        <v>78.48</v>
      </c>
      <c r="E45" t="s">
        <v>427</v>
      </c>
    </row>
    <row r="46" spans="1:5" ht="15.75">
      <c r="A46" s="42" t="s">
        <v>241</v>
      </c>
      <c r="B46" s="51" t="s">
        <v>306</v>
      </c>
      <c r="C46" s="46">
        <v>40746</v>
      </c>
      <c r="D46" s="59">
        <v>133.28</v>
      </c>
      <c r="E46" t="s">
        <v>428</v>
      </c>
    </row>
    <row r="47" spans="1:5" ht="15.75">
      <c r="A47" s="42" t="s">
        <v>241</v>
      </c>
      <c r="B47" s="51" t="s">
        <v>302</v>
      </c>
      <c r="C47" s="46">
        <v>40748</v>
      </c>
      <c r="D47" s="59">
        <v>71.77</v>
      </c>
      <c r="E47" t="s">
        <v>429</v>
      </c>
    </row>
    <row r="48" spans="1:5" ht="15.75">
      <c r="A48" s="42"/>
      <c r="B48" s="51"/>
      <c r="C48" s="49" t="s">
        <v>9</v>
      </c>
      <c r="D48" s="50">
        <f>SUM(D39:D47)</f>
        <v>577.72</v>
      </c>
    </row>
    <row r="49" spans="1:5" ht="15.75">
      <c r="A49" s="25" t="s">
        <v>303</v>
      </c>
      <c r="B49" s="51"/>
      <c r="C49" s="49"/>
      <c r="D49" s="50"/>
    </row>
    <row r="50" spans="1:5" ht="15.75">
      <c r="A50" s="42" t="s">
        <v>241</v>
      </c>
      <c r="B50" s="51" t="s">
        <v>304</v>
      </c>
      <c r="C50" s="46">
        <v>40714</v>
      </c>
      <c r="D50" s="59">
        <v>50.89</v>
      </c>
      <c r="E50" t="s">
        <v>305</v>
      </c>
    </row>
    <row r="51" spans="1:5" ht="15.75">
      <c r="A51" s="42" t="s">
        <v>241</v>
      </c>
      <c r="B51" s="51" t="s">
        <v>308</v>
      </c>
      <c r="C51" s="46">
        <v>40742</v>
      </c>
      <c r="D51" s="59">
        <v>110.53</v>
      </c>
      <c r="E51" t="s">
        <v>309</v>
      </c>
    </row>
    <row r="52" spans="1:5" ht="15.75">
      <c r="A52" s="42" t="s">
        <v>241</v>
      </c>
      <c r="B52" s="51" t="s">
        <v>310</v>
      </c>
      <c r="C52" s="46">
        <v>40742</v>
      </c>
      <c r="D52" s="59">
        <v>67.58</v>
      </c>
      <c r="E52" t="s">
        <v>309</v>
      </c>
    </row>
    <row r="53" spans="1:5" ht="15.75">
      <c r="A53" s="42" t="s">
        <v>241</v>
      </c>
      <c r="B53" s="51" t="s">
        <v>213</v>
      </c>
      <c r="C53" s="46">
        <v>40746</v>
      </c>
      <c r="D53" s="59">
        <v>43.79</v>
      </c>
      <c r="E53" t="s">
        <v>242</v>
      </c>
    </row>
    <row r="54" spans="1:5" ht="15.75">
      <c r="A54" s="42" t="s">
        <v>241</v>
      </c>
      <c r="B54" s="51" t="s">
        <v>218</v>
      </c>
      <c r="C54" s="46">
        <v>40747</v>
      </c>
      <c r="D54" s="59">
        <v>317.02</v>
      </c>
      <c r="E54" t="s">
        <v>311</v>
      </c>
    </row>
    <row r="55" spans="1:5" ht="15.75">
      <c r="A55" s="42" t="s">
        <v>241</v>
      </c>
      <c r="B55" s="51" t="s">
        <v>312</v>
      </c>
      <c r="C55" s="46">
        <v>40748</v>
      </c>
      <c r="D55" s="59">
        <v>83.62</v>
      </c>
      <c r="E55" t="s">
        <v>311</v>
      </c>
    </row>
    <row r="56" spans="1:5" ht="15.75">
      <c r="A56" s="42" t="s">
        <v>241</v>
      </c>
      <c r="B56" s="51" t="s">
        <v>218</v>
      </c>
      <c r="C56" s="46">
        <v>40748</v>
      </c>
      <c r="D56" s="59">
        <v>68.58</v>
      </c>
      <c r="E56" t="s">
        <v>313</v>
      </c>
    </row>
    <row r="57" spans="1:5" ht="15.75">
      <c r="A57" s="42" t="s">
        <v>241</v>
      </c>
      <c r="B57" s="51" t="s">
        <v>218</v>
      </c>
      <c r="C57" s="46">
        <v>40749</v>
      </c>
      <c r="D57" s="59">
        <v>25.79</v>
      </c>
      <c r="E57" t="s">
        <v>313</v>
      </c>
    </row>
    <row r="58" spans="1:5" ht="15.75">
      <c r="A58" s="42"/>
      <c r="C58" s="49" t="s">
        <v>9</v>
      </c>
      <c r="D58" s="50">
        <f>SUM(D50:D57)</f>
        <v>767.8</v>
      </c>
    </row>
    <row r="59" spans="1:5" ht="15.75">
      <c r="A59" s="40" t="s">
        <v>243</v>
      </c>
      <c r="C59" s="43"/>
      <c r="D59" s="44"/>
    </row>
    <row r="60" spans="1:5" ht="15.75">
      <c r="A60" s="52">
        <v>3767</v>
      </c>
      <c r="B60" t="s">
        <v>209</v>
      </c>
      <c r="C60" s="43">
        <v>40660</v>
      </c>
      <c r="D60" s="44">
        <v>1000</v>
      </c>
      <c r="E60" t="s">
        <v>244</v>
      </c>
    </row>
    <row r="61" spans="1:5" ht="15.75">
      <c r="A61" s="52">
        <v>3768</v>
      </c>
      <c r="B61" t="s">
        <v>208</v>
      </c>
      <c r="C61" s="43">
        <v>40660</v>
      </c>
      <c r="D61" s="44">
        <v>1000</v>
      </c>
      <c r="E61" t="s">
        <v>278</v>
      </c>
    </row>
    <row r="62" spans="1:5" ht="15.75">
      <c r="A62" s="52" t="s">
        <v>78</v>
      </c>
      <c r="B62" t="s">
        <v>208</v>
      </c>
      <c r="C62" s="43">
        <v>40736</v>
      </c>
      <c r="D62" s="44">
        <v>20210</v>
      </c>
      <c r="E62" t="s">
        <v>279</v>
      </c>
    </row>
    <row r="63" spans="1:5" ht="15.75">
      <c r="A63" s="52">
        <v>3824</v>
      </c>
      <c r="B63" t="s">
        <v>247</v>
      </c>
      <c r="C63" s="43">
        <v>40770</v>
      </c>
      <c r="D63" s="44">
        <v>540</v>
      </c>
      <c r="E63" t="s">
        <v>411</v>
      </c>
    </row>
    <row r="64" spans="1:5" ht="15.75">
      <c r="A64" s="52" t="s">
        <v>78</v>
      </c>
      <c r="B64" t="s">
        <v>412</v>
      </c>
      <c r="C64" s="43" t="s">
        <v>78</v>
      </c>
      <c r="D64" s="44">
        <v>375</v>
      </c>
      <c r="E64" t="s">
        <v>413</v>
      </c>
    </row>
    <row r="65" spans="1:5" ht="15.75">
      <c r="A65" s="52"/>
      <c r="C65" s="49" t="s">
        <v>9</v>
      </c>
      <c r="D65" s="50">
        <f>SUM(D60:D64)</f>
        <v>23125</v>
      </c>
    </row>
    <row r="66" spans="1:5">
      <c r="A66" s="32" t="s">
        <v>248</v>
      </c>
      <c r="D66" s="44"/>
    </row>
    <row r="67" spans="1:5">
      <c r="A67" s="54">
        <v>3781</v>
      </c>
      <c r="B67" s="35" t="s">
        <v>257</v>
      </c>
      <c r="C67" s="55">
        <v>40746</v>
      </c>
      <c r="D67" s="56">
        <v>790</v>
      </c>
      <c r="E67" s="57" t="s">
        <v>190</v>
      </c>
    </row>
    <row r="68" spans="1:5">
      <c r="A68" s="53">
        <v>3782</v>
      </c>
      <c r="B68" s="45" t="s">
        <v>187</v>
      </c>
      <c r="C68" s="46">
        <v>40749</v>
      </c>
      <c r="D68" s="47">
        <v>6000</v>
      </c>
      <c r="E68" s="48" t="s">
        <v>188</v>
      </c>
    </row>
    <row r="69" spans="1:5">
      <c r="A69" s="54">
        <v>3783</v>
      </c>
      <c r="B69" s="35" t="s">
        <v>258</v>
      </c>
      <c r="C69" s="55">
        <v>40746</v>
      </c>
      <c r="D69" s="56">
        <v>77</v>
      </c>
      <c r="E69" s="57" t="s">
        <v>259</v>
      </c>
    </row>
    <row r="70" spans="1:5">
      <c r="A70" s="53">
        <v>3784</v>
      </c>
      <c r="B70" s="45" t="s">
        <v>260</v>
      </c>
      <c r="C70" s="46">
        <v>40746</v>
      </c>
      <c r="D70" s="47">
        <v>108.19</v>
      </c>
      <c r="E70" s="48" t="s">
        <v>261</v>
      </c>
    </row>
    <row r="71" spans="1:5">
      <c r="A71" s="53">
        <v>3785</v>
      </c>
      <c r="B71" s="45" t="s">
        <v>218</v>
      </c>
      <c r="C71" s="46">
        <v>40749</v>
      </c>
      <c r="D71" s="47">
        <v>177.46</v>
      </c>
      <c r="E71" s="48" t="s">
        <v>262</v>
      </c>
    </row>
    <row r="72" spans="1:5">
      <c r="A72" s="53">
        <v>3786</v>
      </c>
      <c r="B72" s="45" t="s">
        <v>218</v>
      </c>
      <c r="C72" s="46">
        <v>40752</v>
      </c>
      <c r="D72" s="47">
        <v>119.4</v>
      </c>
      <c r="E72" s="48" t="s">
        <v>263</v>
      </c>
    </row>
    <row r="73" spans="1:5">
      <c r="A73" s="53">
        <v>3787</v>
      </c>
      <c r="B73" s="45" t="s">
        <v>245</v>
      </c>
      <c r="C73" s="46">
        <v>40753</v>
      </c>
      <c r="D73" s="47">
        <v>984</v>
      </c>
      <c r="E73" s="48" t="s">
        <v>264</v>
      </c>
    </row>
    <row r="74" spans="1:5">
      <c r="A74" s="53">
        <v>3788</v>
      </c>
      <c r="B74" s="45" t="s">
        <v>39</v>
      </c>
      <c r="C74" s="46">
        <v>40753</v>
      </c>
      <c r="D74" s="47">
        <v>1200</v>
      </c>
      <c r="E74" s="48" t="s">
        <v>197</v>
      </c>
    </row>
    <row r="75" spans="1:5">
      <c r="A75" s="53">
        <v>3789</v>
      </c>
      <c r="B75" s="45" t="s">
        <v>201</v>
      </c>
      <c r="C75" s="46">
        <v>40753</v>
      </c>
      <c r="D75" s="47">
        <v>3000</v>
      </c>
      <c r="E75" s="48" t="s">
        <v>250</v>
      </c>
    </row>
    <row r="76" spans="1:5">
      <c r="A76" s="53">
        <v>3790</v>
      </c>
      <c r="B76" s="45" t="s">
        <v>199</v>
      </c>
      <c r="C76" s="46">
        <v>40753</v>
      </c>
      <c r="D76" s="47">
        <v>3000</v>
      </c>
      <c r="E76" s="48" t="s">
        <v>250</v>
      </c>
    </row>
    <row r="77" spans="1:5">
      <c r="A77" s="53">
        <v>3791</v>
      </c>
      <c r="B77" s="45" t="s">
        <v>39</v>
      </c>
      <c r="C77" s="46">
        <v>40753</v>
      </c>
      <c r="D77" s="47">
        <v>3000</v>
      </c>
      <c r="E77" s="48" t="s">
        <v>265</v>
      </c>
    </row>
    <row r="78" spans="1:5">
      <c r="A78" s="53">
        <v>3792</v>
      </c>
      <c r="B78" s="45" t="s">
        <v>202</v>
      </c>
      <c r="C78" s="46">
        <v>40753</v>
      </c>
      <c r="D78" s="47">
        <v>0</v>
      </c>
      <c r="E78" s="48" t="s">
        <v>420</v>
      </c>
    </row>
    <row r="79" spans="1:5">
      <c r="A79" s="53">
        <v>3793</v>
      </c>
      <c r="B79" s="45" t="s">
        <v>266</v>
      </c>
      <c r="C79" s="46">
        <v>40753</v>
      </c>
      <c r="D79" s="47">
        <v>500</v>
      </c>
      <c r="E79" s="48" t="s">
        <v>267</v>
      </c>
    </row>
    <row r="80" spans="1:5">
      <c r="A80" s="58">
        <v>3794</v>
      </c>
      <c r="B80" s="45" t="s">
        <v>268</v>
      </c>
      <c r="C80" s="46">
        <v>40753</v>
      </c>
      <c r="D80" s="47">
        <v>500</v>
      </c>
      <c r="E80" s="48" t="s">
        <v>269</v>
      </c>
    </row>
    <row r="81" spans="1:5">
      <c r="A81" s="53">
        <v>3795</v>
      </c>
      <c r="B81" s="45" t="s">
        <v>270</v>
      </c>
      <c r="C81" s="46">
        <v>40753</v>
      </c>
      <c r="D81" s="47">
        <v>500</v>
      </c>
      <c r="E81" s="48" t="s">
        <v>267</v>
      </c>
    </row>
    <row r="82" spans="1:5">
      <c r="A82" s="54">
        <v>3796</v>
      </c>
      <c r="B82" s="35" t="s">
        <v>202</v>
      </c>
      <c r="C82" s="55">
        <v>40756</v>
      </c>
      <c r="D82" s="56">
        <v>467.85</v>
      </c>
      <c r="E82" s="57" t="s">
        <v>271</v>
      </c>
    </row>
    <row r="83" spans="1:5">
      <c r="A83" s="53">
        <v>3797</v>
      </c>
      <c r="B83" s="45" t="s">
        <v>209</v>
      </c>
      <c r="C83" s="46">
        <v>40754</v>
      </c>
      <c r="D83" s="47">
        <v>30366.400000000001</v>
      </c>
      <c r="E83" s="48" t="s">
        <v>272</v>
      </c>
    </row>
    <row r="84" spans="1:5">
      <c r="A84" s="53">
        <v>3798</v>
      </c>
      <c r="B84" s="45" t="s">
        <v>205</v>
      </c>
      <c r="C84" s="46">
        <v>40754</v>
      </c>
      <c r="D84" s="47">
        <v>3934</v>
      </c>
      <c r="E84" s="48" t="s">
        <v>251</v>
      </c>
    </row>
    <row r="85" spans="1:5">
      <c r="A85" s="53">
        <v>3799</v>
      </c>
      <c r="B85" t="s">
        <v>195</v>
      </c>
      <c r="C85" s="46">
        <v>40767</v>
      </c>
      <c r="D85" s="44">
        <v>687.6</v>
      </c>
      <c r="E85" t="s">
        <v>317</v>
      </c>
    </row>
    <row r="86" spans="1:5">
      <c r="A86" s="53">
        <v>3800</v>
      </c>
      <c r="B86" s="45" t="s">
        <v>205</v>
      </c>
      <c r="C86" s="46">
        <v>40770</v>
      </c>
      <c r="D86" s="44">
        <v>900</v>
      </c>
      <c r="E86" s="93" t="s">
        <v>487</v>
      </c>
    </row>
    <row r="87" spans="1:5">
      <c r="A87" s="53">
        <v>3801</v>
      </c>
      <c r="B87" t="s">
        <v>246</v>
      </c>
      <c r="C87" s="46">
        <v>40772</v>
      </c>
      <c r="D87" s="44">
        <v>180</v>
      </c>
      <c r="E87" t="s">
        <v>421</v>
      </c>
    </row>
    <row r="88" spans="1:5">
      <c r="A88" s="53">
        <v>3802</v>
      </c>
      <c r="B88" s="45" t="s">
        <v>206</v>
      </c>
      <c r="C88" s="46">
        <v>40793</v>
      </c>
      <c r="D88" s="47">
        <v>46202.19</v>
      </c>
      <c r="E88" s="48" t="s">
        <v>488</v>
      </c>
    </row>
    <row r="89" spans="1:5">
      <c r="A89" s="53">
        <v>3803</v>
      </c>
      <c r="B89" s="45" t="s">
        <v>277</v>
      </c>
      <c r="C89" s="46">
        <v>40820</v>
      </c>
      <c r="D89" s="47">
        <v>12600</v>
      </c>
      <c r="E89" s="48" t="s">
        <v>489</v>
      </c>
    </row>
    <row r="90" spans="1:5">
      <c r="A90" s="53">
        <v>3806</v>
      </c>
      <c r="B90" s="45" t="s">
        <v>456</v>
      </c>
      <c r="C90" s="46">
        <v>40836</v>
      </c>
      <c r="D90" s="44">
        <v>2000</v>
      </c>
      <c r="E90" s="83" t="s">
        <v>458</v>
      </c>
    </row>
    <row r="91" spans="1:5">
      <c r="A91" s="53"/>
      <c r="B91" s="45"/>
      <c r="C91" s="46"/>
      <c r="D91" s="47"/>
      <c r="E91" s="48" t="s">
        <v>481</v>
      </c>
    </row>
    <row r="92" spans="1:5">
      <c r="A92" s="53"/>
      <c r="B92" s="45"/>
      <c r="C92" s="46"/>
      <c r="D92" s="47"/>
      <c r="E92" s="48" t="s">
        <v>496</v>
      </c>
    </row>
    <row r="93" spans="1:5">
      <c r="A93" s="8"/>
      <c r="C93" s="30" t="s">
        <v>252</v>
      </c>
      <c r="D93" s="50">
        <f>SUM(D67:D91)</f>
        <v>117294.09</v>
      </c>
      <c r="E93" s="23"/>
    </row>
    <row r="94" spans="1:5">
      <c r="A94" s="32" t="s">
        <v>457</v>
      </c>
      <c r="C94" s="30"/>
      <c r="D94" s="50"/>
      <c r="E94" s="23"/>
    </row>
    <row r="95" spans="1:5">
      <c r="A95" s="8" t="s">
        <v>215</v>
      </c>
      <c r="B95" s="45" t="s">
        <v>492</v>
      </c>
      <c r="C95" s="46">
        <v>40753</v>
      </c>
      <c r="D95" s="47">
        <v>850</v>
      </c>
      <c r="E95" s="48" t="s">
        <v>253</v>
      </c>
    </row>
    <row r="96" spans="1:5">
      <c r="A96" s="8" t="s">
        <v>215</v>
      </c>
      <c r="B96" s="45" t="s">
        <v>255</v>
      </c>
      <c r="C96" s="46">
        <v>40753</v>
      </c>
      <c r="D96" s="47">
        <v>400</v>
      </c>
      <c r="E96" s="48" t="s">
        <v>256</v>
      </c>
    </row>
    <row r="97" spans="1:5">
      <c r="A97" s="8" t="s">
        <v>215</v>
      </c>
      <c r="B97" s="45" t="s">
        <v>445</v>
      </c>
      <c r="C97" s="46">
        <v>40752</v>
      </c>
      <c r="D97" s="47">
        <v>400</v>
      </c>
      <c r="E97" s="48" t="s">
        <v>490</v>
      </c>
    </row>
    <row r="98" spans="1:5">
      <c r="A98" s="8" t="s">
        <v>215</v>
      </c>
      <c r="B98" s="45" t="s">
        <v>493</v>
      </c>
      <c r="C98" s="46">
        <v>40753</v>
      </c>
      <c r="D98" s="47">
        <v>500</v>
      </c>
      <c r="E98" s="48" t="s">
        <v>491</v>
      </c>
    </row>
    <row r="99" spans="1:5">
      <c r="B99" s="45"/>
      <c r="C99" s="49" t="s">
        <v>9</v>
      </c>
      <c r="D99" s="60">
        <f>SUM(D95:D98)</f>
        <v>2150</v>
      </c>
      <c r="E99" s="48"/>
    </row>
    <row r="100" spans="1:5">
      <c r="B100" s="45"/>
      <c r="C100" s="46"/>
      <c r="D100" s="47"/>
      <c r="E100" s="48"/>
    </row>
    <row r="101" spans="1:5">
      <c r="C101" s="30" t="s">
        <v>226</v>
      </c>
      <c r="D101" s="50">
        <f>+D10+D17+D37+D48+D58+D65+D93+D99</f>
        <v>158090.21</v>
      </c>
    </row>
  </sheetData>
  <mergeCells count="1">
    <mergeCell ref="A1:C1"/>
  </mergeCells>
  <pageMargins left="0.7" right="0.7" top="0.75" bottom="0.75" header="0.3" footer="0.3"/>
  <pageSetup orientation="landscape" r:id="rId1"/>
  <rowBreaks count="2" manualBreakCount="2">
    <brk id="65" max="16383" man="1"/>
    <brk id="9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H62"/>
  <sheetViews>
    <sheetView workbookViewId="0">
      <selection activeCell="D25" sqref="D25"/>
    </sheetView>
  </sheetViews>
  <sheetFormatPr defaultRowHeight="15"/>
  <cols>
    <col min="1" max="1" width="12.7109375" customWidth="1"/>
    <col min="2" max="2" width="10.7109375" customWidth="1"/>
    <col min="3" max="3" width="45.7109375" customWidth="1"/>
  </cols>
  <sheetData>
    <row r="1" spans="1:3" ht="18.75">
      <c r="A1" s="38" t="s">
        <v>318</v>
      </c>
      <c r="B1" s="28"/>
      <c r="C1" s="38" t="s">
        <v>319</v>
      </c>
    </row>
    <row r="2" spans="1:3">
      <c r="A2" s="32" t="s">
        <v>430</v>
      </c>
      <c r="B2" s="28"/>
    </row>
    <row r="3" spans="1:3">
      <c r="A3" t="s">
        <v>320</v>
      </c>
      <c r="B3" s="28">
        <v>2492</v>
      </c>
    </row>
    <row r="4" spans="1:3">
      <c r="A4" t="s">
        <v>215</v>
      </c>
      <c r="B4" s="28">
        <v>2337</v>
      </c>
    </row>
    <row r="5" spans="1:3">
      <c r="A5" t="s">
        <v>321</v>
      </c>
      <c r="B5" s="28">
        <v>37.43</v>
      </c>
    </row>
    <row r="6" spans="1:3">
      <c r="A6" t="s">
        <v>322</v>
      </c>
      <c r="B6" s="28">
        <v>609</v>
      </c>
    </row>
    <row r="7" spans="1:3">
      <c r="B7" s="61">
        <f>SUM(B3:B6)</f>
        <v>5475.43</v>
      </c>
      <c r="C7" t="s">
        <v>431</v>
      </c>
    </row>
    <row r="8" spans="1:3">
      <c r="B8" s="62"/>
    </row>
    <row r="9" spans="1:3">
      <c r="A9" s="32" t="s">
        <v>323</v>
      </c>
      <c r="B9" s="28"/>
    </row>
    <row r="10" spans="1:3">
      <c r="A10" t="s">
        <v>215</v>
      </c>
      <c r="B10" s="28">
        <v>3255</v>
      </c>
    </row>
    <row r="11" spans="1:3">
      <c r="A11" t="s">
        <v>320</v>
      </c>
      <c r="B11" s="28">
        <v>583</v>
      </c>
    </row>
    <row r="12" spans="1:3">
      <c r="A12" t="s">
        <v>321</v>
      </c>
      <c r="B12" s="63">
        <v>11.7</v>
      </c>
    </row>
    <row r="13" spans="1:3">
      <c r="B13" s="61">
        <f>SUM(B10:B12)</f>
        <v>3849.7</v>
      </c>
      <c r="C13" t="s">
        <v>324</v>
      </c>
    </row>
    <row r="14" spans="1:3">
      <c r="A14" t="s">
        <v>322</v>
      </c>
      <c r="B14" s="28">
        <v>727</v>
      </c>
      <c r="C14" t="s">
        <v>325</v>
      </c>
    </row>
    <row r="15" spans="1:3">
      <c r="A15" t="s">
        <v>322</v>
      </c>
      <c r="B15" s="84">
        <v>-63</v>
      </c>
      <c r="C15" t="s">
        <v>442</v>
      </c>
    </row>
    <row r="16" spans="1:3">
      <c r="A16" t="s">
        <v>322</v>
      </c>
      <c r="B16" s="64">
        <v>54</v>
      </c>
      <c r="C16" s="33" t="s">
        <v>441</v>
      </c>
    </row>
    <row r="17" spans="1:8">
      <c r="B17" s="85">
        <f>SUM(B14:B16)</f>
        <v>718</v>
      </c>
      <c r="C17" s="86" t="s">
        <v>446</v>
      </c>
    </row>
    <row r="18" spans="1:8">
      <c r="B18" s="85">
        <f>+B13+B17</f>
        <v>4567.7</v>
      </c>
      <c r="C18" s="86"/>
    </row>
    <row r="19" spans="1:8">
      <c r="A19" t="s">
        <v>215</v>
      </c>
      <c r="B19" s="84">
        <v>-500</v>
      </c>
      <c r="C19" t="s">
        <v>444</v>
      </c>
    </row>
    <row r="20" spans="1:8">
      <c r="A20" t="s">
        <v>215</v>
      </c>
      <c r="B20" s="64">
        <v>-400</v>
      </c>
      <c r="C20" s="33" t="s">
        <v>445</v>
      </c>
    </row>
    <row r="21" spans="1:8">
      <c r="B21" s="31">
        <f>+B13+B17-B19-B20</f>
        <v>5467.7</v>
      </c>
      <c r="C21" t="s">
        <v>447</v>
      </c>
    </row>
    <row r="22" spans="1:8">
      <c r="B22" s="28"/>
    </row>
    <row r="23" spans="1:8">
      <c r="A23" s="32" t="s">
        <v>326</v>
      </c>
      <c r="B23" s="28"/>
    </row>
    <row r="24" spans="1:8">
      <c r="A24" t="s">
        <v>320</v>
      </c>
      <c r="B24" s="28">
        <v>151</v>
      </c>
      <c r="C24" t="s">
        <v>389</v>
      </c>
    </row>
    <row r="25" spans="1:8">
      <c r="A25" t="s">
        <v>215</v>
      </c>
      <c r="B25" s="28">
        <v>1230</v>
      </c>
      <c r="C25" t="s">
        <v>389</v>
      </c>
    </row>
    <row r="26" spans="1:8">
      <c r="A26" t="s">
        <v>322</v>
      </c>
      <c r="B26" s="28">
        <v>428</v>
      </c>
      <c r="C26" t="s">
        <v>388</v>
      </c>
    </row>
    <row r="27" spans="1:8">
      <c r="B27" s="61">
        <f>SUM(B24:B26)</f>
        <v>1809</v>
      </c>
      <c r="H27" s="51"/>
    </row>
    <row r="28" spans="1:8">
      <c r="B28" s="31"/>
      <c r="H28" s="51"/>
    </row>
    <row r="29" spans="1:8">
      <c r="A29" s="32" t="s">
        <v>327</v>
      </c>
      <c r="B29" s="28"/>
      <c r="H29" s="51"/>
    </row>
    <row r="30" spans="1:8">
      <c r="A30" t="s">
        <v>320</v>
      </c>
      <c r="B30" s="28">
        <v>91511</v>
      </c>
      <c r="C30" t="s">
        <v>389</v>
      </c>
      <c r="H30" s="51"/>
    </row>
    <row r="31" spans="1:8">
      <c r="A31" t="s">
        <v>215</v>
      </c>
      <c r="B31" s="28">
        <v>1303</v>
      </c>
      <c r="C31" t="s">
        <v>390</v>
      </c>
      <c r="H31" s="51"/>
    </row>
    <row r="32" spans="1:8">
      <c r="A32" t="s">
        <v>322</v>
      </c>
      <c r="B32" s="28">
        <v>3790</v>
      </c>
      <c r="C32" t="s">
        <v>392</v>
      </c>
      <c r="H32" s="51"/>
    </row>
    <row r="33" spans="1:8">
      <c r="A33" t="s">
        <v>322</v>
      </c>
      <c r="B33" s="63">
        <v>500</v>
      </c>
      <c r="C33" t="s">
        <v>448</v>
      </c>
      <c r="H33" s="51"/>
    </row>
    <row r="34" spans="1:8">
      <c r="A34" t="s">
        <v>322</v>
      </c>
      <c r="B34" s="63">
        <v>-350</v>
      </c>
      <c r="C34" t="s">
        <v>477</v>
      </c>
      <c r="H34" s="51"/>
    </row>
    <row r="35" spans="1:8">
      <c r="B35" s="61">
        <f>SUM(B30:B34)</f>
        <v>96754</v>
      </c>
      <c r="H35" s="51"/>
    </row>
    <row r="36" spans="1:8">
      <c r="A36" s="35" t="s">
        <v>395</v>
      </c>
      <c r="B36" s="65">
        <v>1250</v>
      </c>
      <c r="C36" s="35" t="s">
        <v>393</v>
      </c>
      <c r="H36" s="51"/>
    </row>
    <row r="37" spans="1:8">
      <c r="B37" s="61">
        <f>+B35+B36</f>
        <v>98004</v>
      </c>
      <c r="C37" s="66"/>
      <c r="H37" s="51"/>
    </row>
    <row r="38" spans="1:8">
      <c r="B38" s="67"/>
      <c r="C38" s="66"/>
      <c r="H38" s="51"/>
    </row>
    <row r="39" spans="1:8">
      <c r="A39" s="68" t="s">
        <v>328</v>
      </c>
      <c r="B39" s="69"/>
      <c r="C39" s="70"/>
      <c r="H39" s="51"/>
    </row>
    <row r="40" spans="1:8">
      <c r="A40" s="70" t="s">
        <v>394</v>
      </c>
      <c r="B40" s="69">
        <v>400</v>
      </c>
      <c r="C40" s="70" t="s">
        <v>486</v>
      </c>
      <c r="H40" s="51"/>
    </row>
    <row r="41" spans="1:8">
      <c r="A41" s="70" t="s">
        <v>329</v>
      </c>
      <c r="B41" s="69">
        <v>850</v>
      </c>
      <c r="C41" s="70" t="s">
        <v>330</v>
      </c>
      <c r="H41" s="51"/>
    </row>
    <row r="42" spans="1:8">
      <c r="A42" s="70"/>
      <c r="B42" s="71">
        <f>SUM(B40:B41)</f>
        <v>1250</v>
      </c>
      <c r="C42" s="70"/>
      <c r="H42" s="51"/>
    </row>
    <row r="43" spans="1:8">
      <c r="A43" s="70"/>
      <c r="B43" s="72"/>
      <c r="C43" s="70"/>
      <c r="H43" s="51"/>
    </row>
    <row r="44" spans="1:8">
      <c r="A44" s="32" t="s">
        <v>331</v>
      </c>
      <c r="B44" s="28"/>
      <c r="H44" s="51"/>
    </row>
    <row r="45" spans="1:8">
      <c r="A45" t="s">
        <v>177</v>
      </c>
      <c r="B45" s="28"/>
      <c r="C45" t="s">
        <v>332</v>
      </c>
      <c r="H45" s="51"/>
    </row>
    <row r="46" spans="1:8">
      <c r="A46" t="s">
        <v>177</v>
      </c>
      <c r="B46" s="28"/>
      <c r="C46" t="s">
        <v>462</v>
      </c>
    </row>
    <row r="47" spans="1:8">
      <c r="A47" t="s">
        <v>177</v>
      </c>
      <c r="B47" s="28"/>
      <c r="C47" t="s">
        <v>461</v>
      </c>
    </row>
    <row r="48" spans="1:8">
      <c r="A48" t="s">
        <v>333</v>
      </c>
      <c r="B48" s="28"/>
      <c r="C48" t="s">
        <v>460</v>
      </c>
    </row>
    <row r="49" spans="1:3">
      <c r="A49" t="s">
        <v>334</v>
      </c>
      <c r="B49" s="28"/>
      <c r="C49" t="s">
        <v>463</v>
      </c>
    </row>
    <row r="50" spans="1:3">
      <c r="A50" t="s">
        <v>335</v>
      </c>
      <c r="B50" s="28"/>
      <c r="C50" t="s">
        <v>464</v>
      </c>
    </row>
    <row r="51" spans="1:3">
      <c r="B51" s="61">
        <f>SUM(B45:B50)</f>
        <v>0</v>
      </c>
      <c r="C51" t="s">
        <v>336</v>
      </c>
    </row>
    <row r="52" spans="1:3">
      <c r="A52" t="s">
        <v>337</v>
      </c>
      <c r="B52" s="28"/>
      <c r="C52" t="s">
        <v>338</v>
      </c>
    </row>
    <row r="53" spans="1:3">
      <c r="A53" t="s">
        <v>465</v>
      </c>
      <c r="B53" s="28">
        <v>54</v>
      </c>
      <c r="C53" t="s">
        <v>339</v>
      </c>
    </row>
    <row r="54" spans="1:3">
      <c r="B54" s="61">
        <f>SUM(B51:B53)</f>
        <v>54</v>
      </c>
      <c r="C54" t="s">
        <v>340</v>
      </c>
    </row>
    <row r="57" spans="1:3">
      <c r="A57" s="32" t="s">
        <v>438</v>
      </c>
      <c r="B57" s="28"/>
    </row>
    <row r="58" spans="1:3">
      <c r="A58" t="s">
        <v>215</v>
      </c>
      <c r="B58" s="28">
        <v>492</v>
      </c>
    </row>
    <row r="59" spans="1:3">
      <c r="A59" t="s">
        <v>320</v>
      </c>
      <c r="B59" s="28">
        <v>153</v>
      </c>
    </row>
    <row r="60" spans="1:3">
      <c r="A60" t="s">
        <v>439</v>
      </c>
      <c r="B60" s="63">
        <v>338.5</v>
      </c>
    </row>
    <row r="61" spans="1:3">
      <c r="B61" s="61">
        <f>SUM(B58:B60)</f>
        <v>983.5</v>
      </c>
      <c r="C61" t="s">
        <v>324</v>
      </c>
    </row>
    <row r="62" spans="1:3">
      <c r="B62" s="28"/>
      <c r="C62" t="s">
        <v>440</v>
      </c>
    </row>
  </sheetData>
  <pageMargins left="1.2" right="0.7" top="0.75" bottom="0.75" header="0.3" footer="0.3"/>
  <pageSetup paperSize="1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6"/>
  <sheetViews>
    <sheetView workbookViewId="0">
      <selection activeCell="C18" sqref="C18"/>
    </sheetView>
  </sheetViews>
  <sheetFormatPr defaultRowHeight="15"/>
  <cols>
    <col min="1" max="1" width="29.42578125" customWidth="1"/>
    <col min="6" max="8" width="25.7109375" customWidth="1"/>
  </cols>
  <sheetData>
    <row r="1" spans="1:6" ht="18.75">
      <c r="A1" s="22" t="s">
        <v>318</v>
      </c>
      <c r="B1" s="22" t="s">
        <v>341</v>
      </c>
    </row>
    <row r="2" spans="1:6">
      <c r="A2" s="32" t="s">
        <v>342</v>
      </c>
      <c r="B2" s="73" t="s">
        <v>343</v>
      </c>
      <c r="C2" s="73" t="s">
        <v>176</v>
      </c>
      <c r="D2" s="73" t="s">
        <v>344</v>
      </c>
      <c r="E2" s="73" t="s">
        <v>345</v>
      </c>
      <c r="F2" s="32" t="s">
        <v>13</v>
      </c>
    </row>
    <row r="3" spans="1:6">
      <c r="A3" s="32" t="s">
        <v>346</v>
      </c>
      <c r="B3" s="30"/>
      <c r="C3" s="23"/>
      <c r="D3" s="23"/>
      <c r="E3" s="23"/>
      <c r="F3" s="23"/>
    </row>
    <row r="4" spans="1:6">
      <c r="B4" s="37"/>
      <c r="C4" s="28"/>
      <c r="D4" s="74"/>
      <c r="E4" s="8"/>
    </row>
    <row r="5" spans="1:6">
      <c r="B5" s="37"/>
      <c r="C5" s="28"/>
      <c r="D5" s="74"/>
      <c r="E5" s="8"/>
    </row>
    <row r="6" spans="1:6">
      <c r="B6" s="37"/>
      <c r="C6" s="28"/>
      <c r="D6" s="74"/>
      <c r="E6" s="8"/>
    </row>
    <row r="7" spans="1:6">
      <c r="B7" s="37"/>
      <c r="C7" s="28"/>
      <c r="D7" s="74"/>
      <c r="E7" s="8"/>
    </row>
    <row r="8" spans="1:6">
      <c r="B8" s="37"/>
      <c r="C8" s="28"/>
      <c r="D8" s="74"/>
      <c r="E8" s="8"/>
    </row>
    <row r="9" spans="1:6">
      <c r="B9" s="75"/>
      <c r="C9" s="28"/>
      <c r="D9" s="74"/>
      <c r="E9" s="8"/>
    </row>
    <row r="10" spans="1:6">
      <c r="B10" s="75"/>
      <c r="C10" s="28"/>
      <c r="D10" s="74"/>
      <c r="E10" s="8"/>
    </row>
    <row r="11" spans="1:6">
      <c r="B11" s="37"/>
      <c r="C11" s="28"/>
      <c r="D11" s="74"/>
      <c r="E11" s="8"/>
    </row>
    <row r="12" spans="1:6">
      <c r="B12" s="37"/>
      <c r="C12" s="28"/>
      <c r="D12" s="74"/>
      <c r="E12" s="8"/>
    </row>
    <row r="13" spans="1:6">
      <c r="A13" t="s">
        <v>384</v>
      </c>
      <c r="B13" s="37">
        <v>3398</v>
      </c>
      <c r="C13" s="28">
        <v>350</v>
      </c>
      <c r="D13" s="74">
        <v>40757</v>
      </c>
      <c r="E13" s="8" t="s">
        <v>347</v>
      </c>
      <c r="F13" t="s">
        <v>371</v>
      </c>
    </row>
    <row r="14" spans="1:6">
      <c r="A14" t="s">
        <v>383</v>
      </c>
      <c r="B14" s="37">
        <v>4881</v>
      </c>
      <c r="C14" s="28">
        <v>240</v>
      </c>
      <c r="D14" s="74">
        <v>40757</v>
      </c>
      <c r="E14" s="8" t="s">
        <v>347</v>
      </c>
      <c r="F14" t="s">
        <v>373</v>
      </c>
    </row>
    <row r="15" spans="1:6">
      <c r="A15" t="s">
        <v>386</v>
      </c>
      <c r="B15" s="37">
        <v>9115</v>
      </c>
      <c r="C15" s="28">
        <v>70</v>
      </c>
      <c r="D15" s="74">
        <v>40757</v>
      </c>
      <c r="E15" s="8" t="s">
        <v>347</v>
      </c>
      <c r="F15" t="s">
        <v>387</v>
      </c>
    </row>
    <row r="16" spans="1:6">
      <c r="A16" t="s">
        <v>376</v>
      </c>
      <c r="B16" s="75">
        <v>7167</v>
      </c>
      <c r="C16" s="28">
        <v>350</v>
      </c>
      <c r="D16" s="74">
        <v>40757</v>
      </c>
      <c r="E16" s="8" t="s">
        <v>347</v>
      </c>
      <c r="F16" t="s">
        <v>377</v>
      </c>
    </row>
    <row r="17" spans="1:6">
      <c r="A17" t="s">
        <v>58</v>
      </c>
      <c r="B17" s="75">
        <v>8338</v>
      </c>
      <c r="C17" s="28">
        <v>800</v>
      </c>
      <c r="D17" s="74">
        <v>40757</v>
      </c>
      <c r="E17" s="8" t="s">
        <v>347</v>
      </c>
      <c r="F17" t="s">
        <v>385</v>
      </c>
    </row>
    <row r="18" spans="1:6">
      <c r="A18" t="s">
        <v>91</v>
      </c>
      <c r="B18" s="37">
        <v>6020</v>
      </c>
      <c r="C18" s="28">
        <v>1980</v>
      </c>
      <c r="D18" s="74">
        <v>40757</v>
      </c>
      <c r="E18" s="8" t="s">
        <v>347</v>
      </c>
      <c r="F18" t="s">
        <v>385</v>
      </c>
    </row>
    <row r="19" spans="1:6">
      <c r="A19" t="s">
        <v>381</v>
      </c>
      <c r="B19" s="37">
        <v>6571</v>
      </c>
      <c r="C19" s="28">
        <v>500</v>
      </c>
      <c r="D19" s="74">
        <v>40757</v>
      </c>
      <c r="E19" s="8" t="s">
        <v>347</v>
      </c>
      <c r="F19" t="s">
        <v>380</v>
      </c>
    </row>
    <row r="20" spans="1:6">
      <c r="A20" t="s">
        <v>376</v>
      </c>
      <c r="B20" s="75">
        <v>7167</v>
      </c>
      <c r="C20" s="28">
        <v>-350</v>
      </c>
      <c r="D20" s="74">
        <v>40798</v>
      </c>
      <c r="E20" s="8" t="s">
        <v>347</v>
      </c>
      <c r="F20" t="s">
        <v>476</v>
      </c>
    </row>
    <row r="21" spans="1:6">
      <c r="B21" s="37"/>
      <c r="C21" s="31">
        <f>SUM(C4:C20)</f>
        <v>3940</v>
      </c>
      <c r="D21" s="74"/>
      <c r="E21" s="8"/>
    </row>
    <row r="22" spans="1:6">
      <c r="A22" s="32" t="s">
        <v>348</v>
      </c>
      <c r="B22" s="37"/>
      <c r="C22" s="31"/>
      <c r="D22" s="74"/>
      <c r="E22" s="8"/>
    </row>
    <row r="23" spans="1:6">
      <c r="A23" t="s">
        <v>382</v>
      </c>
      <c r="B23" s="37">
        <v>3838</v>
      </c>
      <c r="C23" s="28">
        <v>210</v>
      </c>
      <c r="D23" s="74">
        <v>40757</v>
      </c>
      <c r="E23" s="8" t="s">
        <v>347</v>
      </c>
      <c r="F23" t="s">
        <v>372</v>
      </c>
    </row>
    <row r="24" spans="1:6">
      <c r="A24" t="s">
        <v>374</v>
      </c>
      <c r="B24" s="37">
        <v>4881</v>
      </c>
      <c r="C24" s="28">
        <v>80</v>
      </c>
      <c r="D24" s="74">
        <v>40757</v>
      </c>
      <c r="E24" s="8" t="s">
        <v>347</v>
      </c>
      <c r="F24" t="s">
        <v>375</v>
      </c>
    </row>
    <row r="25" spans="1:6">
      <c r="A25" t="s">
        <v>378</v>
      </c>
      <c r="B25" s="37">
        <v>6020</v>
      </c>
      <c r="C25" s="28">
        <v>138</v>
      </c>
      <c r="D25" s="74">
        <v>40757</v>
      </c>
      <c r="E25" s="8" t="s">
        <v>347</v>
      </c>
      <c r="F25" t="s">
        <v>379</v>
      </c>
    </row>
    <row r="26" spans="1:6">
      <c r="B26" s="37"/>
      <c r="C26" s="31">
        <f>SUM(C23:C25)</f>
        <v>428</v>
      </c>
      <c r="D26" s="74"/>
      <c r="E26" s="8"/>
    </row>
    <row r="27" spans="1:6">
      <c r="A27" s="32" t="s">
        <v>180</v>
      </c>
      <c r="B27" s="37"/>
      <c r="C27" s="28"/>
      <c r="D27" s="74"/>
      <c r="E27" s="8"/>
    </row>
    <row r="28" spans="1:6">
      <c r="A28" t="s">
        <v>349</v>
      </c>
      <c r="B28" s="37"/>
      <c r="C28" s="63">
        <v>609</v>
      </c>
      <c r="D28" s="76"/>
      <c r="E28" s="8" t="s">
        <v>347</v>
      </c>
      <c r="F28" s="77"/>
    </row>
    <row r="29" spans="1:6">
      <c r="B29" s="37"/>
      <c r="C29" s="31">
        <f>SUM(C28:C28)</f>
        <v>609</v>
      </c>
      <c r="D29" s="74"/>
      <c r="E29" s="8"/>
    </row>
    <row r="30" spans="1:6">
      <c r="A30" s="32" t="s">
        <v>350</v>
      </c>
      <c r="B30" s="37"/>
      <c r="C30" s="28"/>
      <c r="D30" s="74"/>
      <c r="E30" s="8"/>
    </row>
    <row r="31" spans="1:6">
      <c r="A31" t="s">
        <v>467</v>
      </c>
      <c r="B31" s="37"/>
      <c r="C31" s="28">
        <v>727</v>
      </c>
      <c r="D31" s="74">
        <v>40774</v>
      </c>
      <c r="E31" s="8"/>
    </row>
    <row r="32" spans="1:6">
      <c r="A32" t="s">
        <v>468</v>
      </c>
      <c r="B32" s="37"/>
      <c r="C32" s="28">
        <v>-63</v>
      </c>
      <c r="D32" s="74">
        <v>40779</v>
      </c>
      <c r="E32" s="8"/>
    </row>
    <row r="33" spans="1:5">
      <c r="A33" t="s">
        <v>469</v>
      </c>
      <c r="B33" s="37"/>
      <c r="C33" s="28">
        <v>54</v>
      </c>
      <c r="D33" s="74" t="s">
        <v>443</v>
      </c>
      <c r="E33" s="8"/>
    </row>
    <row r="34" spans="1:5">
      <c r="B34" s="37"/>
      <c r="C34" s="28"/>
      <c r="D34" s="74"/>
      <c r="E34" s="8"/>
    </row>
    <row r="35" spans="1:5">
      <c r="B35" s="37"/>
      <c r="C35" s="28"/>
      <c r="D35" s="74"/>
      <c r="E35" s="8"/>
    </row>
    <row r="36" spans="1:5">
      <c r="B36" s="37"/>
      <c r="C36" s="28"/>
      <c r="D36" s="74"/>
      <c r="E36" s="8"/>
    </row>
    <row r="37" spans="1:5">
      <c r="B37" s="75"/>
      <c r="C37" s="28"/>
      <c r="D37" s="74"/>
      <c r="E37" s="8"/>
    </row>
    <row r="38" spans="1:5">
      <c r="B38" s="37"/>
      <c r="C38" s="28"/>
      <c r="D38" s="74"/>
      <c r="E38" s="8"/>
    </row>
    <row r="39" spans="1:5">
      <c r="B39" s="37"/>
      <c r="C39" s="28"/>
      <c r="D39" s="74"/>
      <c r="E39" s="8"/>
    </row>
    <row r="40" spans="1:5">
      <c r="B40" s="37"/>
      <c r="C40" s="28"/>
      <c r="D40" s="74"/>
      <c r="E40" s="8"/>
    </row>
    <row r="41" spans="1:5">
      <c r="B41" s="37"/>
      <c r="C41" s="28"/>
      <c r="D41" s="74"/>
      <c r="E41" s="8"/>
    </row>
    <row r="42" spans="1:5">
      <c r="B42" s="37"/>
      <c r="C42" s="28"/>
      <c r="D42" s="74"/>
      <c r="E42" s="8"/>
    </row>
    <row r="43" spans="1:5">
      <c r="B43" s="37"/>
      <c r="C43" s="28"/>
      <c r="D43" s="74"/>
      <c r="E43" s="8"/>
    </row>
    <row r="44" spans="1:5">
      <c r="B44" s="37"/>
      <c r="C44" s="28"/>
      <c r="D44" s="74"/>
      <c r="E44" s="8"/>
    </row>
    <row r="45" spans="1:5">
      <c r="B45" s="37"/>
      <c r="C45" s="28"/>
      <c r="D45" s="74"/>
      <c r="E45" s="8"/>
    </row>
    <row r="46" spans="1:5">
      <c r="B46" s="37"/>
      <c r="C46" s="28"/>
      <c r="D46" s="74"/>
      <c r="E46" s="8"/>
    </row>
    <row r="47" spans="1:5">
      <c r="B47" s="37"/>
      <c r="C47" s="28"/>
      <c r="D47" s="74"/>
      <c r="E47" s="8"/>
    </row>
    <row r="48" spans="1:5">
      <c r="B48" s="37"/>
      <c r="C48" s="28"/>
      <c r="D48" s="74"/>
      <c r="E48" s="8"/>
    </row>
    <row r="49" spans="1:6">
      <c r="B49" s="37"/>
      <c r="C49" s="28"/>
      <c r="D49" s="74"/>
      <c r="E49" s="8"/>
    </row>
    <row r="50" spans="1:6">
      <c r="B50" s="37"/>
      <c r="C50" s="31">
        <f>SUM(C31:C49)</f>
        <v>718</v>
      </c>
      <c r="D50" s="74"/>
      <c r="E50" s="8"/>
      <c r="F50" s="23"/>
    </row>
    <row r="51" spans="1:6">
      <c r="B51" s="37"/>
      <c r="C51" s="31"/>
      <c r="D51" s="74"/>
      <c r="E51" s="8"/>
    </row>
    <row r="52" spans="1:6">
      <c r="A52" s="18" t="s">
        <v>351</v>
      </c>
      <c r="B52" s="37"/>
      <c r="C52" s="31">
        <f>+C21+C26+C29+C50</f>
        <v>5695</v>
      </c>
      <c r="D52" s="74"/>
      <c r="E52" s="8"/>
    </row>
    <row r="53" spans="1:6">
      <c r="C53" s="28"/>
      <c r="D53" s="74"/>
      <c r="E53" s="8"/>
    </row>
    <row r="54" spans="1:6">
      <c r="A54" s="32" t="s">
        <v>352</v>
      </c>
      <c r="C54" s="28"/>
      <c r="D54" s="74"/>
      <c r="E54" s="8"/>
    </row>
    <row r="55" spans="1:6">
      <c r="C55" s="28"/>
      <c r="D55" s="74"/>
      <c r="E55" s="8"/>
    </row>
    <row r="56" spans="1:6">
      <c r="C56" s="28"/>
      <c r="D56" s="74"/>
      <c r="E56" s="8"/>
    </row>
    <row r="57" spans="1:6">
      <c r="C57" s="28"/>
      <c r="D57" s="74"/>
      <c r="E57" s="8"/>
    </row>
    <row r="58" spans="1:6">
      <c r="C58" s="28"/>
      <c r="D58" s="74"/>
      <c r="E58" s="8"/>
    </row>
    <row r="59" spans="1:6">
      <c r="C59" s="28"/>
      <c r="D59" s="74"/>
      <c r="E59" s="8"/>
    </row>
    <row r="60" spans="1:6">
      <c r="C60" s="28"/>
      <c r="D60" s="74"/>
      <c r="E60" s="8"/>
    </row>
    <row r="61" spans="1:6">
      <c r="C61" s="28"/>
      <c r="D61" s="74"/>
      <c r="E61" s="8"/>
    </row>
    <row r="62" spans="1:6">
      <c r="C62" s="28"/>
      <c r="D62" s="74"/>
      <c r="E62" s="8"/>
    </row>
    <row r="63" spans="1:6">
      <c r="C63" s="28"/>
      <c r="D63" s="74"/>
      <c r="E63" s="8"/>
    </row>
    <row r="64" spans="1:6">
      <c r="C64" s="78"/>
      <c r="D64" s="74"/>
      <c r="E64" s="8"/>
    </row>
    <row r="65" spans="1:5">
      <c r="C65" s="78"/>
      <c r="D65" s="74"/>
      <c r="E65" s="8"/>
    </row>
    <row r="66" spans="1:5">
      <c r="A66" s="18" t="s">
        <v>353</v>
      </c>
      <c r="C66" s="31">
        <f>SUM(C55:C65)</f>
        <v>0</v>
      </c>
      <c r="D66" s="74"/>
      <c r="E66" s="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1"/>
  <sheetViews>
    <sheetView topLeftCell="A10" workbookViewId="0">
      <selection activeCell="D26" sqref="D26"/>
    </sheetView>
  </sheetViews>
  <sheetFormatPr defaultRowHeight="15"/>
  <cols>
    <col min="3" max="3" width="12.85546875" customWidth="1"/>
  </cols>
  <sheetData>
    <row r="1" spans="1:8" ht="18.75">
      <c r="A1" s="22" t="s">
        <v>318</v>
      </c>
    </row>
    <row r="2" spans="1:8" ht="18.75">
      <c r="A2" s="22" t="s">
        <v>401</v>
      </c>
    </row>
    <row r="3" spans="1:8" ht="15.75">
      <c r="A3" s="82"/>
    </row>
    <row r="4" spans="1:8" ht="15.75">
      <c r="A4" s="82" t="s">
        <v>397</v>
      </c>
      <c r="B4" s="23"/>
      <c r="C4" s="23"/>
      <c r="D4" s="24" t="s">
        <v>355</v>
      </c>
      <c r="E4" s="24"/>
      <c r="F4" s="24" t="s">
        <v>357</v>
      </c>
      <c r="G4" s="24" t="s">
        <v>358</v>
      </c>
      <c r="H4" s="23"/>
    </row>
    <row r="5" spans="1:8">
      <c r="A5" s="80" t="s">
        <v>234</v>
      </c>
      <c r="B5" s="32" t="s">
        <v>359</v>
      </c>
      <c r="C5" s="32" t="s">
        <v>360</v>
      </c>
      <c r="D5" s="73" t="s">
        <v>168</v>
      </c>
      <c r="E5" s="73" t="s">
        <v>361</v>
      </c>
      <c r="F5" s="73" t="s">
        <v>398</v>
      </c>
      <c r="G5" s="73" t="s">
        <v>363</v>
      </c>
      <c r="H5" s="73" t="s">
        <v>9</v>
      </c>
    </row>
    <row r="6" spans="1:8">
      <c r="A6" s="81">
        <v>40750</v>
      </c>
      <c r="B6" t="s">
        <v>364</v>
      </c>
      <c r="C6" t="s">
        <v>365</v>
      </c>
      <c r="D6">
        <v>550</v>
      </c>
      <c r="E6">
        <v>36</v>
      </c>
      <c r="F6">
        <f>+D6</f>
        <v>550</v>
      </c>
      <c r="G6" s="28">
        <v>31.5</v>
      </c>
      <c r="H6" s="28">
        <f>+F6*G6</f>
        <v>17325</v>
      </c>
    </row>
    <row r="7" spans="1:8">
      <c r="A7" s="81">
        <v>40750</v>
      </c>
      <c r="B7" t="s">
        <v>364</v>
      </c>
      <c r="C7" t="s">
        <v>366</v>
      </c>
      <c r="D7">
        <v>50</v>
      </c>
      <c r="F7">
        <f>+D7</f>
        <v>50</v>
      </c>
      <c r="G7" s="28">
        <v>30.5</v>
      </c>
      <c r="H7" s="28">
        <f>+F7*G7</f>
        <v>1525</v>
      </c>
    </row>
    <row r="8" spans="1:8">
      <c r="A8" s="81">
        <v>40750</v>
      </c>
      <c r="B8" t="s">
        <v>364</v>
      </c>
      <c r="C8" t="s">
        <v>367</v>
      </c>
      <c r="D8">
        <v>1100</v>
      </c>
      <c r="E8">
        <v>72</v>
      </c>
      <c r="F8">
        <f>+D8</f>
        <v>1100</v>
      </c>
      <c r="G8" s="28">
        <v>11.4</v>
      </c>
      <c r="H8" s="28">
        <f>+F8*G8</f>
        <v>12540</v>
      </c>
    </row>
    <row r="9" spans="1:8">
      <c r="A9" s="81">
        <v>40750</v>
      </c>
      <c r="B9" t="s">
        <v>364</v>
      </c>
      <c r="C9" t="s">
        <v>368</v>
      </c>
      <c r="D9">
        <v>100</v>
      </c>
      <c r="F9">
        <f>+D9</f>
        <v>100</v>
      </c>
      <c r="G9" s="28">
        <v>6.28</v>
      </c>
      <c r="H9" s="28">
        <f>+F9*G9</f>
        <v>628</v>
      </c>
    </row>
    <row r="10" spans="1:8">
      <c r="A10" s="81"/>
      <c r="G10" s="28"/>
      <c r="H10" s="28"/>
    </row>
    <row r="11" spans="1:8">
      <c r="A11" s="81">
        <v>40751</v>
      </c>
      <c r="B11" t="s">
        <v>369</v>
      </c>
      <c r="C11" t="s">
        <v>365</v>
      </c>
      <c r="D11">
        <v>550</v>
      </c>
      <c r="E11">
        <v>36</v>
      </c>
      <c r="F11">
        <f>+D11</f>
        <v>550</v>
      </c>
      <c r="G11" s="28">
        <f>21.5+0.86</f>
        <v>22.36</v>
      </c>
      <c r="H11" s="28">
        <f>+F11*G11</f>
        <v>12298</v>
      </c>
    </row>
    <row r="12" spans="1:8">
      <c r="A12" s="81">
        <v>40751</v>
      </c>
      <c r="B12" t="s">
        <v>369</v>
      </c>
      <c r="C12" t="s">
        <v>366</v>
      </c>
      <c r="D12">
        <v>50</v>
      </c>
      <c r="F12">
        <f>+D12</f>
        <v>50</v>
      </c>
      <c r="G12" s="28">
        <f>17+0.68</f>
        <v>17.68</v>
      </c>
      <c r="H12" s="28">
        <f>+F12*G12</f>
        <v>884</v>
      </c>
    </row>
    <row r="13" spans="1:8">
      <c r="A13" s="81">
        <v>40751</v>
      </c>
      <c r="B13" t="s">
        <v>369</v>
      </c>
      <c r="C13" t="s">
        <v>367</v>
      </c>
      <c r="D13">
        <v>550</v>
      </c>
      <c r="E13">
        <v>36</v>
      </c>
      <c r="F13">
        <f>+D13</f>
        <v>550</v>
      </c>
      <c r="G13" s="28">
        <v>8.93</v>
      </c>
      <c r="H13" s="28">
        <f>+F13*G13</f>
        <v>4911.5</v>
      </c>
    </row>
    <row r="14" spans="1:8">
      <c r="A14" s="81">
        <v>40751</v>
      </c>
      <c r="B14" t="s">
        <v>369</v>
      </c>
      <c r="C14" t="s">
        <v>368</v>
      </c>
      <c r="D14">
        <v>50</v>
      </c>
      <c r="F14">
        <f>+D14</f>
        <v>50</v>
      </c>
      <c r="G14" s="28">
        <v>5.84</v>
      </c>
      <c r="H14" s="28">
        <f>+F14*G14</f>
        <v>292</v>
      </c>
    </row>
    <row r="15" spans="1:8">
      <c r="A15" s="81"/>
      <c r="G15" s="28"/>
      <c r="H15" s="28"/>
    </row>
    <row r="16" spans="1:8">
      <c r="A16" s="81"/>
      <c r="G16" s="30" t="s">
        <v>400</v>
      </c>
      <c r="H16" s="31">
        <f>SUM(H6:H15)</f>
        <v>50403.5</v>
      </c>
    </row>
    <row r="18" spans="1:8">
      <c r="A18" s="81">
        <v>40751</v>
      </c>
      <c r="B18" t="s">
        <v>369</v>
      </c>
      <c r="C18" t="s">
        <v>404</v>
      </c>
      <c r="F18">
        <v>3</v>
      </c>
      <c r="G18">
        <v>1000</v>
      </c>
      <c r="H18" s="28">
        <f>+F18*G18</f>
        <v>3000</v>
      </c>
    </row>
    <row r="20" spans="1:8">
      <c r="G20" s="30" t="s">
        <v>399</v>
      </c>
      <c r="H20" s="17">
        <f>+H16+H18</f>
        <v>53403.5</v>
      </c>
    </row>
    <row r="22" spans="1:8" ht="15.75">
      <c r="A22" s="25" t="s">
        <v>354</v>
      </c>
      <c r="B22" s="23"/>
      <c r="C22" s="23"/>
      <c r="D22" s="24" t="s">
        <v>355</v>
      </c>
      <c r="E22" s="24" t="s">
        <v>356</v>
      </c>
      <c r="F22" s="24" t="s">
        <v>357</v>
      </c>
      <c r="G22" s="24" t="s">
        <v>358</v>
      </c>
      <c r="H22" s="23"/>
    </row>
    <row r="23" spans="1:8">
      <c r="A23" s="80" t="s">
        <v>234</v>
      </c>
      <c r="B23" s="32" t="s">
        <v>359</v>
      </c>
      <c r="C23" s="32" t="s">
        <v>360</v>
      </c>
      <c r="D23" s="73" t="s">
        <v>168</v>
      </c>
      <c r="E23" s="73" t="s">
        <v>361</v>
      </c>
      <c r="F23" s="73" t="s">
        <v>362</v>
      </c>
      <c r="G23" s="73" t="s">
        <v>363</v>
      </c>
      <c r="H23" s="73" t="s">
        <v>9</v>
      </c>
    </row>
    <row r="24" spans="1:8">
      <c r="A24" s="81">
        <v>40750</v>
      </c>
      <c r="B24" t="s">
        <v>364</v>
      </c>
      <c r="C24" t="s">
        <v>365</v>
      </c>
      <c r="D24">
        <v>51</v>
      </c>
      <c r="E24">
        <v>3</v>
      </c>
      <c r="F24">
        <f>+D24-E24</f>
        <v>48</v>
      </c>
      <c r="G24" s="28">
        <v>31.5</v>
      </c>
      <c r="H24" s="28">
        <f>+F24*G24</f>
        <v>1512</v>
      </c>
    </row>
    <row r="25" spans="1:8">
      <c r="A25" s="81">
        <v>40750</v>
      </c>
      <c r="B25" t="s">
        <v>364</v>
      </c>
      <c r="C25" t="s">
        <v>366</v>
      </c>
      <c r="D25">
        <v>30</v>
      </c>
      <c r="F25">
        <f>+D25-E25</f>
        <v>30</v>
      </c>
      <c r="G25" s="28">
        <v>30.5</v>
      </c>
      <c r="H25" s="28">
        <f>+F25*G25</f>
        <v>915</v>
      </c>
    </row>
    <row r="26" spans="1:8">
      <c r="A26" s="81">
        <v>40750</v>
      </c>
      <c r="B26" t="s">
        <v>364</v>
      </c>
      <c r="C26" t="s">
        <v>367</v>
      </c>
      <c r="D26">
        <v>133</v>
      </c>
      <c r="E26">
        <v>8</v>
      </c>
      <c r="F26">
        <f>+D26-E26</f>
        <v>125</v>
      </c>
      <c r="G26" s="28">
        <v>11.4</v>
      </c>
      <c r="H26" s="28">
        <f>+F26*G26</f>
        <v>1425</v>
      </c>
    </row>
    <row r="27" spans="1:8">
      <c r="A27" s="81">
        <v>40750</v>
      </c>
      <c r="B27" t="s">
        <v>364</v>
      </c>
      <c r="C27" t="s">
        <v>368</v>
      </c>
      <c r="D27">
        <v>61</v>
      </c>
      <c r="F27">
        <f>+D27-E27</f>
        <v>61</v>
      </c>
      <c r="G27" s="28">
        <v>6.28</v>
      </c>
      <c r="H27" s="28">
        <f>+F27*G27</f>
        <v>383.08000000000004</v>
      </c>
    </row>
    <row r="28" spans="1:8">
      <c r="A28" s="81"/>
      <c r="G28" s="28"/>
      <c r="H28" s="28"/>
    </row>
    <row r="29" spans="1:8">
      <c r="A29" s="81">
        <v>40751</v>
      </c>
      <c r="B29" t="s">
        <v>369</v>
      </c>
      <c r="C29" t="s">
        <v>365</v>
      </c>
      <c r="D29">
        <v>69</v>
      </c>
      <c r="E29">
        <v>4</v>
      </c>
      <c r="F29">
        <f>+D29-E29</f>
        <v>65</v>
      </c>
      <c r="G29" s="28">
        <f>21.5+0.86</f>
        <v>22.36</v>
      </c>
      <c r="H29" s="28">
        <f>+F29*G29</f>
        <v>1453.3999999999999</v>
      </c>
    </row>
    <row r="30" spans="1:8">
      <c r="A30" s="81">
        <v>40751</v>
      </c>
      <c r="B30" t="s">
        <v>369</v>
      </c>
      <c r="C30" t="s">
        <v>366</v>
      </c>
      <c r="D30">
        <v>30</v>
      </c>
      <c r="F30">
        <f>+D30-E30</f>
        <v>30</v>
      </c>
      <c r="G30" s="28">
        <f>17+0.68</f>
        <v>17.68</v>
      </c>
      <c r="H30" s="28">
        <f>+F30*G30</f>
        <v>530.4</v>
      </c>
    </row>
    <row r="31" spans="1:8">
      <c r="A31" s="81">
        <v>40751</v>
      </c>
      <c r="B31" t="s">
        <v>369</v>
      </c>
      <c r="C31" t="s">
        <v>367</v>
      </c>
      <c r="D31">
        <v>58</v>
      </c>
      <c r="E31">
        <v>3</v>
      </c>
      <c r="F31">
        <f>+D31-E31</f>
        <v>55</v>
      </c>
      <c r="G31" s="28">
        <v>8.93</v>
      </c>
      <c r="H31" s="28">
        <f>+F31*G31</f>
        <v>491.15</v>
      </c>
    </row>
    <row r="32" spans="1:8">
      <c r="A32" s="81">
        <v>40751</v>
      </c>
      <c r="B32" t="s">
        <v>369</v>
      </c>
      <c r="C32" t="s">
        <v>368</v>
      </c>
      <c r="D32">
        <v>32</v>
      </c>
      <c r="F32">
        <f>+D32-E32</f>
        <v>32</v>
      </c>
      <c r="G32" s="28">
        <v>5.84</v>
      </c>
      <c r="H32" s="28">
        <f>+F32*G32</f>
        <v>186.88</v>
      </c>
    </row>
    <row r="33" spans="1:8">
      <c r="A33" s="81"/>
      <c r="G33" s="28"/>
      <c r="H33" s="28"/>
    </row>
    <row r="34" spans="1:8">
      <c r="A34" s="81"/>
      <c r="G34" s="30" t="s">
        <v>370</v>
      </c>
      <c r="H34" s="31">
        <f>SUM(H24:H33)</f>
        <v>6896.9099999999989</v>
      </c>
    </row>
    <row r="36" spans="1:8">
      <c r="F36" s="6"/>
      <c r="G36" s="18" t="s">
        <v>403</v>
      </c>
      <c r="H36" s="17">
        <f>+H20-H34</f>
        <v>46506.590000000004</v>
      </c>
    </row>
    <row r="37" spans="1:8">
      <c r="F37" s="6"/>
      <c r="G37" s="18"/>
      <c r="H37" s="17"/>
    </row>
    <row r="38" spans="1:8">
      <c r="A38" s="6" t="s">
        <v>402</v>
      </c>
    </row>
    <row r="39" spans="1:8">
      <c r="A39" s="79"/>
      <c r="B39" s="23"/>
      <c r="C39" s="23"/>
      <c r="D39" s="24" t="s">
        <v>355</v>
      </c>
      <c r="E39" s="24"/>
      <c r="F39" s="24" t="s">
        <v>357</v>
      </c>
      <c r="G39" s="24" t="s">
        <v>358</v>
      </c>
      <c r="H39" s="23"/>
    </row>
    <row r="40" spans="1:8">
      <c r="A40" s="80" t="s">
        <v>234</v>
      </c>
      <c r="B40" s="32" t="s">
        <v>359</v>
      </c>
      <c r="C40" s="32" t="s">
        <v>360</v>
      </c>
      <c r="D40" s="73" t="s">
        <v>168</v>
      </c>
      <c r="E40" s="73" t="s">
        <v>361</v>
      </c>
      <c r="F40" s="73" t="s">
        <v>398</v>
      </c>
      <c r="G40" s="73" t="s">
        <v>363</v>
      </c>
      <c r="H40" s="73" t="s">
        <v>9</v>
      </c>
    </row>
    <row r="41" spans="1:8">
      <c r="A41" s="81">
        <v>40750</v>
      </c>
      <c r="B41" t="s">
        <v>364</v>
      </c>
      <c r="C41" t="s">
        <v>365</v>
      </c>
      <c r="D41">
        <v>50</v>
      </c>
      <c r="F41">
        <f>+D41</f>
        <v>50</v>
      </c>
      <c r="G41" s="28">
        <v>31.5</v>
      </c>
      <c r="H41" s="28">
        <f>+F41*G41</f>
        <v>1575</v>
      </c>
    </row>
    <row r="42" spans="1:8">
      <c r="A42" s="81">
        <v>40750</v>
      </c>
      <c r="B42" t="s">
        <v>364</v>
      </c>
      <c r="C42" t="s">
        <v>366</v>
      </c>
      <c r="F42">
        <f>+D42</f>
        <v>0</v>
      </c>
      <c r="G42" s="28">
        <v>30.5</v>
      </c>
      <c r="H42" s="28">
        <f>+F42*G42</f>
        <v>0</v>
      </c>
    </row>
    <row r="43" spans="1:8">
      <c r="A43" s="81">
        <v>40750</v>
      </c>
      <c r="B43" t="s">
        <v>364</v>
      </c>
      <c r="C43" t="s">
        <v>367</v>
      </c>
      <c r="D43">
        <v>50</v>
      </c>
      <c r="F43">
        <f>+D43</f>
        <v>50</v>
      </c>
      <c r="G43" s="28">
        <v>11.4</v>
      </c>
      <c r="H43" s="28">
        <f>+F43*G43</f>
        <v>570</v>
      </c>
    </row>
    <row r="44" spans="1:8">
      <c r="A44" s="81">
        <v>40750</v>
      </c>
      <c r="B44" t="s">
        <v>364</v>
      </c>
      <c r="C44" t="s">
        <v>368</v>
      </c>
      <c r="F44">
        <f>+D44</f>
        <v>0</v>
      </c>
      <c r="G44" s="28">
        <v>6.28</v>
      </c>
      <c r="H44" s="28">
        <f>+F44*G44</f>
        <v>0</v>
      </c>
    </row>
    <row r="45" spans="1:8">
      <c r="A45" s="81"/>
      <c r="G45" s="28"/>
      <c r="H45" s="28"/>
    </row>
    <row r="46" spans="1:8">
      <c r="A46" s="81">
        <v>40751</v>
      </c>
      <c r="B46" t="s">
        <v>369</v>
      </c>
      <c r="C46" t="s">
        <v>365</v>
      </c>
      <c r="D46">
        <v>50</v>
      </c>
      <c r="F46">
        <f>+D46</f>
        <v>50</v>
      </c>
      <c r="G46" s="28">
        <f>21.5+0.86</f>
        <v>22.36</v>
      </c>
      <c r="H46" s="28">
        <f>+F46*G46</f>
        <v>1118</v>
      </c>
    </row>
    <row r="47" spans="1:8">
      <c r="A47" s="81">
        <v>40751</v>
      </c>
      <c r="B47" t="s">
        <v>369</v>
      </c>
      <c r="C47" t="s">
        <v>366</v>
      </c>
      <c r="F47">
        <f>+D47</f>
        <v>0</v>
      </c>
      <c r="G47" s="28">
        <f>17+0.68</f>
        <v>17.68</v>
      </c>
      <c r="H47" s="28">
        <f>+F47*G47</f>
        <v>0</v>
      </c>
    </row>
    <row r="48" spans="1:8">
      <c r="A48" s="81">
        <v>40751</v>
      </c>
      <c r="B48" t="s">
        <v>369</v>
      </c>
      <c r="C48" t="s">
        <v>367</v>
      </c>
      <c r="D48">
        <v>50</v>
      </c>
      <c r="F48">
        <f>+D48</f>
        <v>50</v>
      </c>
      <c r="G48" s="28">
        <v>8.93</v>
      </c>
      <c r="H48" s="28">
        <f>+F48*G48</f>
        <v>446.5</v>
      </c>
    </row>
    <row r="49" spans="1:8">
      <c r="A49" s="81">
        <v>40751</v>
      </c>
      <c r="B49" t="s">
        <v>369</v>
      </c>
      <c r="C49" t="s">
        <v>368</v>
      </c>
      <c r="F49">
        <f>+D49</f>
        <v>0</v>
      </c>
      <c r="G49" s="28">
        <v>5.84</v>
      </c>
      <c r="H49" s="28">
        <f>+F49*G49</f>
        <v>0</v>
      </c>
    </row>
    <row r="50" spans="1:8">
      <c r="A50" s="81"/>
      <c r="G50" s="28"/>
      <c r="H50" s="28"/>
    </row>
    <row r="51" spans="1:8">
      <c r="A51" s="81"/>
      <c r="G51" s="30" t="s">
        <v>400</v>
      </c>
      <c r="H51" s="31">
        <f>SUM(H41:H50)</f>
        <v>3709.5</v>
      </c>
    </row>
  </sheetData>
  <pageMargins left="0.7" right="0.7" top="0.75" bottom="0.75" header="0.3" footer="0.3"/>
  <pageSetup paperSize="180" orientation="portrait" r:id="rId1"/>
  <rowBreaks count="1" manualBreakCount="1">
    <brk id="3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$ Summary</vt:lpstr>
      <vt:lpstr>Tshirts</vt:lpstr>
      <vt:lpstr>Tickets</vt:lpstr>
      <vt:lpstr>IncExp</vt:lpstr>
      <vt:lpstr>Exp Record</vt:lpstr>
      <vt:lpstr>Funds Detail</vt:lpstr>
      <vt:lpstr>CCs</vt:lpstr>
      <vt:lpstr>Extra Tkts</vt:lpstr>
      <vt:lpstr>Sheet1</vt:lpstr>
      <vt:lpstr>'$ Summary'!Print_Area</vt:lpstr>
      <vt:lpstr>'Funds Detail'!Print_Area</vt:lpstr>
      <vt:lpstr>Tickets!Print_Area</vt:lpstr>
      <vt:lpstr>'$ Summary'!Print_Titles</vt:lpstr>
      <vt:lpstr>Tickets!Print_Titles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cp:lastPrinted>2012-07-19T16:49:01Z</cp:lastPrinted>
  <dcterms:created xsi:type="dcterms:W3CDTF">2011-06-24T19:57:18Z</dcterms:created>
  <dcterms:modified xsi:type="dcterms:W3CDTF">2012-07-20T22:21:48Z</dcterms:modified>
</cp:coreProperties>
</file>